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elaban_feban_net/Documents/D/PROYECTOS 2023/TRABAJOS MAMACONA/"/>
    </mc:Choice>
  </mc:AlternateContent>
  <xr:revisionPtr revIDLastSave="48" documentId="11_E7EF1E6AD44EAE709DA3828D8FDEE6F15E644C27" xr6:coauthVersionLast="47" xr6:coauthVersionMax="47" xr10:uidLastSave="{7E336764-E0EA-4A50-A4A2-404A619E8854}"/>
  <bookViews>
    <workbookView xWindow="-120" yWindow="-120" windowWidth="24240" windowHeight="13140" tabRatio="500" xr2:uid="{00000000-000D-0000-FFFF-FFFF00000000}"/>
  </bookViews>
  <sheets>
    <sheet name="PINTURA" sheetId="1" r:id="rId1"/>
  </sheets>
  <definedNames>
    <definedName name="_xlnm._FilterDatabase" localSheetId="0" hidden="1">PINTURA!$A$1:$A$1048565</definedName>
    <definedName name="_xlnm.Print_Area" localSheetId="0">PINTURA!$A$1:$I$460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82" i="1" l="1"/>
  <c r="H381" i="1"/>
  <c r="H380" i="1"/>
  <c r="H379" i="1"/>
  <c r="H366" i="1"/>
  <c r="H367" i="1"/>
  <c r="H368" i="1"/>
  <c r="F128" i="1"/>
  <c r="H128" i="1" s="1"/>
  <c r="F127" i="1"/>
  <c r="H127" i="1" s="1"/>
  <c r="H126" i="1"/>
  <c r="H125" i="1"/>
  <c r="H124" i="1"/>
  <c r="E121" i="1"/>
  <c r="H121" i="1" s="1"/>
  <c r="H123" i="1"/>
  <c r="H122" i="1"/>
  <c r="F37" i="1"/>
  <c r="H37" i="1" s="1"/>
  <c r="H460" i="1"/>
  <c r="I460" i="1" s="1"/>
  <c r="H458" i="1"/>
  <c r="H457" i="1"/>
  <c r="H454" i="1"/>
  <c r="H453" i="1"/>
  <c r="H450" i="1"/>
  <c r="H449" i="1"/>
  <c r="H442" i="1"/>
  <c r="H441" i="1"/>
  <c r="H440" i="1"/>
  <c r="H436" i="1"/>
  <c r="H435" i="1"/>
  <c r="H434" i="1"/>
  <c r="H433" i="1"/>
  <c r="H432" i="1"/>
  <c r="H429" i="1"/>
  <c r="H428" i="1"/>
  <c r="H427" i="1"/>
  <c r="H426" i="1"/>
  <c r="H425" i="1"/>
  <c r="H424" i="1"/>
  <c r="H423" i="1"/>
  <c r="H422" i="1"/>
  <c r="H421" i="1"/>
  <c r="H420" i="1"/>
  <c r="E419" i="1"/>
  <c r="H419" i="1" s="1"/>
  <c r="E418" i="1"/>
  <c r="H418" i="1" s="1"/>
  <c r="E417" i="1"/>
  <c r="H417" i="1" s="1"/>
  <c r="E416" i="1"/>
  <c r="H416" i="1" s="1"/>
  <c r="E415" i="1"/>
  <c r="H415" i="1" s="1"/>
  <c r="E414" i="1"/>
  <c r="H414" i="1" s="1"/>
  <c r="E413" i="1"/>
  <c r="H413" i="1" s="1"/>
  <c r="H408" i="1"/>
  <c r="H407" i="1"/>
  <c r="H401" i="1"/>
  <c r="H400" i="1"/>
  <c r="H399" i="1"/>
  <c r="H398" i="1"/>
  <c r="H397" i="1"/>
  <c r="H396" i="1"/>
  <c r="H395" i="1"/>
  <c r="H394" i="1"/>
  <c r="H393" i="1"/>
  <c r="H392" i="1"/>
  <c r="H391" i="1"/>
  <c r="H387" i="1"/>
  <c r="H386" i="1"/>
  <c r="H378" i="1"/>
  <c r="H377" i="1"/>
  <c r="H376" i="1"/>
  <c r="H375" i="1"/>
  <c r="H374" i="1"/>
  <c r="H373" i="1"/>
  <c r="H372" i="1"/>
  <c r="H365" i="1"/>
  <c r="H364" i="1"/>
  <c r="H363" i="1"/>
  <c r="H362" i="1"/>
  <c r="H361" i="1"/>
  <c r="G357" i="1"/>
  <c r="H357" i="1" s="1"/>
  <c r="H356" i="1"/>
  <c r="H355" i="1"/>
  <c r="H354" i="1"/>
  <c r="G353" i="1"/>
  <c r="H353" i="1" s="1"/>
  <c r="H350" i="1"/>
  <c r="H349" i="1"/>
  <c r="H348" i="1"/>
  <c r="H347" i="1"/>
  <c r="H342" i="1"/>
  <c r="H341" i="1"/>
  <c r="H340" i="1"/>
  <c r="H339" i="1"/>
  <c r="H338" i="1"/>
  <c r="H337" i="1"/>
  <c r="H336" i="1"/>
  <c r="H331" i="1"/>
  <c r="H330" i="1"/>
  <c r="H329" i="1"/>
  <c r="H328" i="1"/>
  <c r="H327" i="1"/>
  <c r="H326" i="1"/>
  <c r="H325" i="1"/>
  <c r="H324" i="1"/>
  <c r="H323" i="1"/>
  <c r="H322" i="1"/>
  <c r="H321" i="1"/>
  <c r="E320" i="1"/>
  <c r="H320" i="1" s="1"/>
  <c r="H319" i="1"/>
  <c r="H315" i="1"/>
  <c r="H314" i="1"/>
  <c r="H310" i="1"/>
  <c r="H309" i="1"/>
  <c r="H308" i="1"/>
  <c r="H307" i="1"/>
  <c r="H306" i="1"/>
  <c r="H305" i="1"/>
  <c r="H304" i="1"/>
  <c r="H303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67" i="1"/>
  <c r="H266" i="1"/>
  <c r="H264" i="1"/>
  <c r="H263" i="1"/>
  <c r="H262" i="1"/>
  <c r="H261" i="1"/>
  <c r="H260" i="1"/>
  <c r="H259" i="1"/>
  <c r="H258" i="1"/>
  <c r="H257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5" i="1"/>
  <c r="H154" i="1"/>
  <c r="H153" i="1"/>
  <c r="H152" i="1"/>
  <c r="H151" i="1"/>
  <c r="E147" i="1"/>
  <c r="H147" i="1" s="1"/>
  <c r="H146" i="1"/>
  <c r="E141" i="1"/>
  <c r="H141" i="1" s="1"/>
  <c r="I140" i="1" s="1"/>
  <c r="H139" i="1"/>
  <c r="H138" i="1"/>
  <c r="E137" i="1"/>
  <c r="H137" i="1" s="1"/>
  <c r="H135" i="1"/>
  <c r="H134" i="1"/>
  <c r="E133" i="1"/>
  <c r="H133" i="1" s="1"/>
  <c r="H120" i="1"/>
  <c r="H119" i="1"/>
  <c r="H118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79" i="1"/>
  <c r="H78" i="1"/>
  <c r="F77" i="1"/>
  <c r="H77" i="1" s="1"/>
  <c r="F76" i="1"/>
  <c r="H76" i="1" s="1"/>
  <c r="H75" i="1"/>
  <c r="H74" i="1"/>
  <c r="H73" i="1"/>
  <c r="F72" i="1"/>
  <c r="H72" i="1" s="1"/>
  <c r="H68" i="1"/>
  <c r="H67" i="1"/>
  <c r="H66" i="1"/>
  <c r="H61" i="1"/>
  <c r="H60" i="1"/>
  <c r="H59" i="1"/>
  <c r="H55" i="1"/>
  <c r="I54" i="1" s="1"/>
  <c r="H51" i="1"/>
  <c r="H50" i="1"/>
  <c r="H49" i="1"/>
  <c r="H48" i="1"/>
  <c r="H47" i="1"/>
  <c r="H46" i="1"/>
  <c r="H45" i="1"/>
  <c r="H44" i="1"/>
  <c r="H43" i="1"/>
  <c r="H42" i="1"/>
  <c r="F40" i="1"/>
  <c r="H40" i="1" s="1"/>
  <c r="F39" i="1"/>
  <c r="H39" i="1" s="1"/>
  <c r="F38" i="1"/>
  <c r="H38" i="1" s="1"/>
  <c r="E36" i="1"/>
  <c r="H36" i="1" s="1"/>
  <c r="H32" i="1"/>
  <c r="H31" i="1"/>
  <c r="H30" i="1"/>
  <c r="H29" i="1"/>
  <c r="H28" i="1"/>
  <c r="H27" i="1"/>
  <c r="E26" i="1"/>
  <c r="H26" i="1" s="1"/>
  <c r="H24" i="1"/>
  <c r="H23" i="1"/>
  <c r="H22" i="1"/>
  <c r="H21" i="1"/>
  <c r="H19" i="1"/>
  <c r="H18" i="1"/>
  <c r="H17" i="1"/>
  <c r="E16" i="1"/>
  <c r="H16" i="1" s="1"/>
  <c r="H15" i="1"/>
  <c r="H14" i="1"/>
  <c r="H13" i="1"/>
  <c r="H12" i="1"/>
  <c r="G11" i="1"/>
  <c r="F11" i="1"/>
  <c r="E10" i="1"/>
  <c r="H10" i="1" s="1"/>
  <c r="I371" i="1" l="1"/>
  <c r="I360" i="1"/>
  <c r="I117" i="1"/>
  <c r="I452" i="1"/>
  <c r="I302" i="1"/>
  <c r="I132" i="1"/>
  <c r="I145" i="1"/>
  <c r="I439" i="1"/>
  <c r="D445" i="1" s="1"/>
  <c r="H445" i="1" s="1"/>
  <c r="I444" i="1" s="1"/>
  <c r="I448" i="1"/>
  <c r="I346" i="1"/>
  <c r="I265" i="1"/>
  <c r="H11" i="1"/>
  <c r="I8" i="1" s="1"/>
  <c r="I406" i="1"/>
  <c r="I385" i="1"/>
  <c r="I136" i="1"/>
  <c r="I313" i="1"/>
  <c r="I150" i="1"/>
  <c r="I456" i="1"/>
  <c r="I58" i="1"/>
  <c r="I65" i="1"/>
  <c r="I431" i="1"/>
  <c r="I255" i="1"/>
  <c r="I207" i="1"/>
  <c r="I318" i="1"/>
  <c r="I352" i="1"/>
  <c r="I41" i="1"/>
  <c r="I71" i="1"/>
  <c r="I270" i="1"/>
  <c r="I412" i="1"/>
  <c r="I335" i="1"/>
  <c r="I158" i="1"/>
  <c r="I390" i="1"/>
  <c r="I35" i="1"/>
  <c r="I83" i="1"/>
</calcChain>
</file>

<file path=xl/sharedStrings.xml><?xml version="1.0" encoding="utf-8"?>
<sst xmlns="http://schemas.openxmlformats.org/spreadsheetml/2006/main" count="438" uniqueCount="243">
  <si>
    <t>PROYECTO:</t>
  </si>
  <si>
    <t>UBICACIÓN:</t>
  </si>
  <si>
    <t>km 27+100 de Autopista a Pucusana-Panamericana Sur.</t>
  </si>
  <si>
    <t>LUGAR:</t>
  </si>
  <si>
    <t>Distrito de Lurin, Lima-Lima.</t>
  </si>
  <si>
    <t>FECHA:</t>
  </si>
  <si>
    <t>Item</t>
  </si>
  <si>
    <t>Descripción</t>
  </si>
  <si>
    <t>Und.</t>
  </si>
  <si>
    <t>Cantidad/Area</t>
  </si>
  <si>
    <t>Largo</t>
  </si>
  <si>
    <t>Ancho</t>
  </si>
  <si>
    <t>Altura</t>
  </si>
  <si>
    <t>Parcial</t>
  </si>
  <si>
    <t>Total</t>
  </si>
  <si>
    <t>CERCO PERIMETRICO - INGRESO</t>
  </si>
  <si>
    <t xml:space="preserve">PINTURA </t>
  </si>
  <si>
    <t>1.1.1</t>
  </si>
  <si>
    <t>Pintura de muros y columnas exteriores, con látex satinado 02 manos</t>
  </si>
  <si>
    <t xml:space="preserve">m2 </t>
  </si>
  <si>
    <t>Lado Izquierdo</t>
  </si>
  <si>
    <t>Area de Muros</t>
  </si>
  <si>
    <t>Columnas</t>
  </si>
  <si>
    <t>Viga</t>
  </si>
  <si>
    <t>Zocalo</t>
  </si>
  <si>
    <t>Parte intermedia</t>
  </si>
  <si>
    <t>Lado Derecho</t>
  </si>
  <si>
    <t>CERCO PERIMETRICO - FONDO</t>
  </si>
  <si>
    <t>2.1.1</t>
  </si>
  <si>
    <t>vigas</t>
  </si>
  <si>
    <t>Zocalos</t>
  </si>
  <si>
    <t>2.1.2</t>
  </si>
  <si>
    <t>Limpieza de tubos de ø 4" de pvc.</t>
  </si>
  <si>
    <t>ml</t>
  </si>
  <si>
    <t>Tubos de pvc- paño 1</t>
  </si>
  <si>
    <t>Tubos de pvc- paño 2</t>
  </si>
  <si>
    <t>Tubos de pvc- paño 3</t>
  </si>
  <si>
    <t>Tubos de pvc- paño 4</t>
  </si>
  <si>
    <t>Tubos de pvc- paño 5</t>
  </si>
  <si>
    <t>Tubos de pvc- paño 6</t>
  </si>
  <si>
    <t>Tubos de pvc- paño 7</t>
  </si>
  <si>
    <t>Tubos de pvc- paño 8</t>
  </si>
  <si>
    <t>Tubos de pvc- paño 9</t>
  </si>
  <si>
    <t>Tubos de pvc- paño 10</t>
  </si>
  <si>
    <t>CERCO PERIMETRICO - LATERAL IZQUIERDO</t>
  </si>
  <si>
    <t>3.1.1</t>
  </si>
  <si>
    <t xml:space="preserve">CASETA DE VIGILANCIA Y TORREON </t>
  </si>
  <si>
    <t>4.1.1</t>
  </si>
  <si>
    <t>Area de muros exterior de caseta</t>
  </si>
  <si>
    <t>Area de muros exterior de torreon</t>
  </si>
  <si>
    <t>Zocalo exterior de caseta</t>
  </si>
  <si>
    <t>POZO DE AGUA N°1</t>
  </si>
  <si>
    <t>5.1.1</t>
  </si>
  <si>
    <t>Area de muros, columnas y vigas (exterior)</t>
  </si>
  <si>
    <t>DEPOSITO EN INGRESO</t>
  </si>
  <si>
    <t>6.1.1</t>
  </si>
  <si>
    <t>Puerta de ingreso</t>
  </si>
  <si>
    <t>Ventanas laterales</t>
  </si>
  <si>
    <t>Area de muros (interior)</t>
  </si>
  <si>
    <t>BUNGALOWS</t>
  </si>
  <si>
    <t>7.1.1</t>
  </si>
  <si>
    <t>EXTERIORES DE BUNGALOWS</t>
  </si>
  <si>
    <t>7.1.1.1</t>
  </si>
  <si>
    <t>Area de muros, columnas y vigas -Fachada exterior</t>
  </si>
  <si>
    <t>area de muro en interior de bungalow vip</t>
  </si>
  <si>
    <t>Puertas</t>
  </si>
  <si>
    <t>Ventanas</t>
  </si>
  <si>
    <t>Escalera de bungalows</t>
  </si>
  <si>
    <t>Paredes divisoras de bungalows del 1er nivel</t>
  </si>
  <si>
    <t>area de parrilla</t>
  </si>
  <si>
    <t xml:space="preserve">Muro de  jardineras </t>
  </si>
  <si>
    <t>Parapeto interior y jardinera de bungalow vip</t>
  </si>
  <si>
    <t>Columna circular en terraza de vip</t>
  </si>
  <si>
    <t>Parrillas en bungalows</t>
  </si>
  <si>
    <t>7.1.2</t>
  </si>
  <si>
    <t>INTERIOR DE BUNGALOWS</t>
  </si>
  <si>
    <t>7.1.2.1</t>
  </si>
  <si>
    <t>Bungalows duplex</t>
  </si>
  <si>
    <t>ESTRUCTURA DE JUEGOS PARA NIÑOS</t>
  </si>
  <si>
    <t>8.1.1</t>
  </si>
  <si>
    <t>PARAPETO DE CONTENCION DE ARENA</t>
  </si>
  <si>
    <t>8.1.1.1</t>
  </si>
  <si>
    <t>Aplicación de base imprimante blanco cpp dos manos</t>
  </si>
  <si>
    <t>Muro parapeto - cara exterior</t>
  </si>
  <si>
    <t>Muro parapeto - cara interior</t>
  </si>
  <si>
    <t>Muro parapeto - parte superior</t>
  </si>
  <si>
    <t>8.1.1.2</t>
  </si>
  <si>
    <t>8.1.1.3</t>
  </si>
  <si>
    <t>Sellado de Fisuras con Sikacryl - 200 300 Ml Blanco</t>
  </si>
  <si>
    <t>Fisuras en Muro parapeto</t>
  </si>
  <si>
    <t>FRONTON</t>
  </si>
  <si>
    <t>9.1.1</t>
  </si>
  <si>
    <t>MURO DE FRONTON</t>
  </si>
  <si>
    <t>9.1.1.1</t>
  </si>
  <si>
    <t>Pintura de muros fronton, con oleo mate verde 02 manos</t>
  </si>
  <si>
    <t>Muro - ambas caras</t>
  </si>
  <si>
    <t xml:space="preserve">Perimetro de muro </t>
  </si>
  <si>
    <t>POZO DE AGUA N°2</t>
  </si>
  <si>
    <t>10.1.1</t>
  </si>
  <si>
    <t>Pared frontal</t>
  </si>
  <si>
    <t>Pared Derecha</t>
  </si>
  <si>
    <t>Pared Izquierda</t>
  </si>
  <si>
    <t>Pared Posterior</t>
  </si>
  <si>
    <t>Puerta</t>
  </si>
  <si>
    <t>HABITACIONES</t>
  </si>
  <si>
    <t>EXTERIOR DE HABITACIONES</t>
  </si>
  <si>
    <t>11.1.1</t>
  </si>
  <si>
    <t>toda la parte exterior perimetral del  1° y 2° Nivel</t>
  </si>
  <si>
    <t>Manpara de ingreso a cocina</t>
  </si>
  <si>
    <t>ventanas</t>
  </si>
  <si>
    <t>INTERIOR  DE HABITACIONES</t>
  </si>
  <si>
    <t>Habitación 1</t>
  </si>
  <si>
    <t>Habitación 2</t>
  </si>
  <si>
    <t>Habitación 3</t>
  </si>
  <si>
    <t>Habitación 4</t>
  </si>
  <si>
    <t>Habitación 5</t>
  </si>
  <si>
    <t>Habitación 6</t>
  </si>
  <si>
    <t>Habitación 7</t>
  </si>
  <si>
    <t>Habitación 8</t>
  </si>
  <si>
    <t>Habitación 9</t>
  </si>
  <si>
    <t>Habitación 10</t>
  </si>
  <si>
    <t>Habitación 11-19</t>
  </si>
  <si>
    <t>CAPILLA</t>
  </si>
  <si>
    <t>12.1.1</t>
  </si>
  <si>
    <t>Pintura de muros interiores, con látex satinado 02 manos</t>
  </si>
  <si>
    <t>Interior de capilla</t>
  </si>
  <si>
    <t>12.1.2</t>
  </si>
  <si>
    <t>Pintura de Cielorasos al Temple 02 manos</t>
  </si>
  <si>
    <t>VESTIDORES</t>
  </si>
  <si>
    <t>13.1.1</t>
  </si>
  <si>
    <t>Muro en frontis de vestidores</t>
  </si>
  <si>
    <t>Muro de lado lateral derecho</t>
  </si>
  <si>
    <t xml:space="preserve">Zocalo de  lado lateral derecho </t>
  </si>
  <si>
    <t>puerta</t>
  </si>
  <si>
    <t>columnas en todo el perimetro de los vestuarios</t>
  </si>
  <si>
    <t>vigas de muro exteriores de los vestuarios</t>
  </si>
  <si>
    <t xml:space="preserve">vigas peraltadas perimetrales-vestuarios de hombres </t>
  </si>
  <si>
    <t xml:space="preserve">vigas peraltadas perimetrales-vestuarios de mujeres </t>
  </si>
  <si>
    <t>Pared Interor de vestidores 1</t>
  </si>
  <si>
    <t>Pared Interor de vestidores 2</t>
  </si>
  <si>
    <t>Pared Interor de vestidores 3</t>
  </si>
  <si>
    <t>Pared Interor de vestidores 4</t>
  </si>
  <si>
    <t>Techo  Interor de vestidores 1</t>
  </si>
  <si>
    <t>Techo  Interor de vestidores 2</t>
  </si>
  <si>
    <t>Techo  Interor de vestidores 3</t>
  </si>
  <si>
    <t>Techo  Interor de vestidores 4</t>
  </si>
  <si>
    <t>EDIFICIO DE COMEDOR PRINCIPAL</t>
  </si>
  <si>
    <t xml:space="preserve">COMEDOR PRINCIPAL-1°NIVEL </t>
  </si>
  <si>
    <t>14.1.1</t>
  </si>
  <si>
    <t>14.1.1.1</t>
  </si>
  <si>
    <t>Pintado de columnas</t>
  </si>
  <si>
    <t>Pintado de jardineras</t>
  </si>
  <si>
    <t>Pintado vigas</t>
  </si>
  <si>
    <t>Pintado de escalera</t>
  </si>
  <si>
    <t xml:space="preserve">AREA DE CARNES-1°NIVEL </t>
  </si>
  <si>
    <t>14.2.1</t>
  </si>
  <si>
    <t>14.2.1.1</t>
  </si>
  <si>
    <t xml:space="preserve">Pintado de jardineras </t>
  </si>
  <si>
    <t xml:space="preserve">COCINA -1°NIVEL </t>
  </si>
  <si>
    <t>14.3.1</t>
  </si>
  <si>
    <t>14.3.1.1</t>
  </si>
  <si>
    <t xml:space="preserve"> Pintado de pared posterior y lateral </t>
  </si>
  <si>
    <t>puertas</t>
  </si>
  <si>
    <t xml:space="preserve">Pintado de pared de fachada de cocina (atrás de mostrador) </t>
  </si>
  <si>
    <t xml:space="preserve">Pintado de vigas perimetral de cocina </t>
  </si>
  <si>
    <t>CANCHA DE USOS MULTIPLES</t>
  </si>
  <si>
    <t>PINTURA</t>
  </si>
  <si>
    <t>15.1.1</t>
  </si>
  <si>
    <t>PARAPETO DE CERRAMIENTO</t>
  </si>
  <si>
    <t>15.1.1.1</t>
  </si>
  <si>
    <t>Pintado de muros bajos</t>
  </si>
  <si>
    <t>LADO DERECHO DE CERCO- POR PISCINA</t>
  </si>
  <si>
    <t>16.1.1</t>
  </si>
  <si>
    <t>MURO DE CERCO</t>
  </si>
  <si>
    <t>16.1.1.1</t>
  </si>
  <si>
    <t>16.1.2</t>
  </si>
  <si>
    <t>PARAPETO DE JARDINERA</t>
  </si>
  <si>
    <t>16.1.2.1</t>
  </si>
  <si>
    <t>CUARTO DE ADMINISTRADOR-EXTERIOR</t>
  </si>
  <si>
    <t>17.1.1</t>
  </si>
  <si>
    <t>Muros exteriores</t>
  </si>
  <si>
    <t>CUARTO DE ASISTENTE</t>
  </si>
  <si>
    <t>18.1.1</t>
  </si>
  <si>
    <t>AREA CUARTO DE MAQUINAS -PISCINA</t>
  </si>
  <si>
    <t>19.1.1</t>
  </si>
  <si>
    <t>Fachada</t>
  </si>
  <si>
    <t>Paredes de ingreso</t>
  </si>
  <si>
    <t>BAR MARINO</t>
  </si>
  <si>
    <t>20.1.1</t>
  </si>
  <si>
    <t xml:space="preserve">Pared lateral y escalera </t>
  </si>
  <si>
    <t xml:space="preserve">Muros interiores y exteriores </t>
  </si>
  <si>
    <t>Interior de deposito</t>
  </si>
  <si>
    <t xml:space="preserve"> Fondo de escalera</t>
  </si>
  <si>
    <t>Tubo de pvc  ø4"  (toda la estructura del pasamanos)</t>
  </si>
  <si>
    <t>SS.HH EN JARDIN EXTERIOR</t>
  </si>
  <si>
    <t>21.1.1</t>
  </si>
  <si>
    <t>SARDINELES</t>
  </si>
  <si>
    <t>22.1.1</t>
  </si>
  <si>
    <t>SARDINELES EN INGRESO DE CEREBAN</t>
  </si>
  <si>
    <t>22.1.1.1</t>
  </si>
  <si>
    <t>Pintura de Trafico, alto transito color amarillo dos manos.(Inc.Lijado)</t>
  </si>
  <si>
    <t>Sardineles exteriores en ingreso de cereban</t>
  </si>
  <si>
    <t>Rampas</t>
  </si>
  <si>
    <t>22.1.2</t>
  </si>
  <si>
    <t>SARDINELES POSTERIORES EN CEREBAN</t>
  </si>
  <si>
    <t>Sardineles exteriores en lado posterior de cereban</t>
  </si>
  <si>
    <t>OBRAS EN GENERAL</t>
  </si>
  <si>
    <t>22.2.1</t>
  </si>
  <si>
    <t>SARDINELES EN PERIMETRO DE JARDIN DE PISCINA</t>
  </si>
  <si>
    <t>22.2.1.1</t>
  </si>
  <si>
    <t xml:space="preserve">Remocion de Tarrajeo, e=1.5-2.0 cm </t>
  </si>
  <si>
    <t>m2</t>
  </si>
  <si>
    <t>22.2.1.2</t>
  </si>
  <si>
    <t>Tarrajeo Fino, Muros Ext. e=1.5cm Mezcla 1:5, inc. Aditivo de impermeabilizacion y adherencia (acabado pulido).</t>
  </si>
  <si>
    <t>Perimetro de sardinel</t>
  </si>
  <si>
    <t xml:space="preserve">ESTRUCTURA DE PARRILLAS </t>
  </si>
  <si>
    <t>23.1.1</t>
  </si>
  <si>
    <t>Parrillas en fondo de cereban</t>
  </si>
  <si>
    <t>Parrillas en Ingreso de Cereban</t>
  </si>
  <si>
    <t>23.2.1</t>
  </si>
  <si>
    <t>Mantenimiento general de parrillas (reparaciones en general)</t>
  </si>
  <si>
    <t>und</t>
  </si>
  <si>
    <t>PERGOLA</t>
  </si>
  <si>
    <t>24.1.1</t>
  </si>
  <si>
    <t xml:space="preserve">Pintado de jardineras en esmalte blanco </t>
  </si>
  <si>
    <t>24.1.2</t>
  </si>
  <si>
    <t xml:space="preserve">Pintado de pared, columnas y vigas con latex satinado dos manos </t>
  </si>
  <si>
    <t>LIMPIEZA</t>
  </si>
  <si>
    <t>Limpieza general de la Obra</t>
  </si>
  <si>
    <t>glb</t>
  </si>
  <si>
    <t>Bungalows vip</t>
  </si>
  <si>
    <t>V1</t>
  </si>
  <si>
    <t>V3</t>
  </si>
  <si>
    <t>V4</t>
  </si>
  <si>
    <t>V5</t>
  </si>
  <si>
    <t>V6</t>
  </si>
  <si>
    <t>V7</t>
  </si>
  <si>
    <t>V8</t>
  </si>
  <si>
    <t>interior</t>
  </si>
  <si>
    <t>P2</t>
  </si>
  <si>
    <t>V2</t>
  </si>
  <si>
    <t xml:space="preserve">PINTURA GENERAL DEL CEREBAN MAMACONA </t>
  </si>
  <si>
    <t>METRADO PINTURA MUROS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</si>
</sst>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"/>
    <numFmt numFmtId="166" formatCode="_ * #,##0.00_ ;_ * \-#,##0.00_ ;_ * \-??_ ;_ @_ "/>
  </numFmts>
  <fonts count="2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sz val="9"/>
      <name val="Arial Narrow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9"/>
      <color rgb="FF000000"/>
      <name val="Arial Narrow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24" fillId="0" borderId="0" applyBorder="0" applyProtection="0"/>
    <xf numFmtId="164" fontId="24" fillId="0" borderId="0" applyBorder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right" vertical="center" wrapText="1"/>
      <protection locked="0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165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justify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65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/>
    </xf>
    <xf numFmtId="0" fontId="7" fillId="0" borderId="1" xfId="3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justify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0" fillId="4" borderId="0" xfId="0" applyFill="1"/>
    <xf numFmtId="0" fontId="1" fillId="4" borderId="1" xfId="0" applyFont="1" applyFill="1" applyBorder="1" applyAlignment="1" applyProtection="1">
      <alignment horizontal="right" vertical="center"/>
      <protection locked="0"/>
    </xf>
    <xf numFmtId="0" fontId="6" fillId="4" borderId="1" xfId="3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 applyProtection="1">
      <alignment horizontal="center" vertical="center"/>
      <protection locked="0"/>
    </xf>
    <xf numFmtId="2" fontId="17" fillId="4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2" fontId="18" fillId="4" borderId="1" xfId="0" applyNumberFormat="1" applyFont="1" applyFill="1" applyBorder="1" applyAlignment="1" applyProtection="1">
      <alignment horizontal="center" vertical="center"/>
      <protection locked="0"/>
    </xf>
    <xf numFmtId="165" fontId="17" fillId="0" borderId="4" xfId="1" applyNumberFormat="1" applyFont="1" applyBorder="1" applyAlignment="1" applyProtection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2" fontId="17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4" fontId="23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/>
      <protection locked="0"/>
    </xf>
    <xf numFmtId="165" fontId="17" fillId="0" borderId="1" xfId="1" applyNumberFormat="1" applyFont="1" applyBorder="1" applyAlignment="1" applyProtection="1">
      <alignment horizontal="center" vertical="center"/>
    </xf>
    <xf numFmtId="165" fontId="1" fillId="0" borderId="4" xfId="1" applyNumberFormat="1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Alignment="1">
      <alignment horizontal="justify"/>
    </xf>
    <xf numFmtId="165" fontId="1" fillId="5" borderId="4" xfId="1" applyNumberFormat="1" applyFont="1" applyFill="1" applyBorder="1" applyAlignment="1" applyProtection="1">
      <alignment horizontal="center" vertical="center"/>
    </xf>
    <xf numFmtId="165" fontId="17" fillId="5" borderId="4" xfId="1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 applyProtection="1">
      <alignment horizontal="center" vertical="center"/>
      <protection locked="0"/>
    </xf>
    <xf numFmtId="4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right" vertical="center"/>
      <protection locked="0"/>
    </xf>
    <xf numFmtId="0" fontId="1" fillId="5" borderId="1" xfId="0" applyFont="1" applyFill="1" applyBorder="1" applyAlignment="1">
      <alignment horizontal="justify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48565"/>
  <sheetViews>
    <sheetView tabSelected="1" zoomScale="85" zoomScaleNormal="85" workbookViewId="0">
      <pane ySplit="5" topLeftCell="A129" activePane="bottomLeft" state="frozen"/>
      <selection pane="bottomLeft" activeCell="I134" sqref="I134"/>
    </sheetView>
  </sheetViews>
  <sheetFormatPr baseColWidth="10" defaultColWidth="11.5703125" defaultRowHeight="15" x14ac:dyDescent="0.25"/>
  <cols>
    <col min="1" max="1" width="12.42578125" style="1" customWidth="1"/>
    <col min="2" max="2" width="55.85546875" style="2" customWidth="1"/>
    <col min="3" max="3" width="6.140625" style="3" customWidth="1"/>
    <col min="4" max="4" width="8.85546875" style="4" customWidth="1"/>
    <col min="5" max="7" width="8.85546875" style="5" customWidth="1"/>
    <col min="8" max="8" width="7.85546875" customWidth="1"/>
    <col min="9" max="9" width="9.28515625" customWidth="1"/>
  </cols>
  <sheetData>
    <row r="1" spans="1:9" ht="34.5" customHeight="1" x14ac:dyDescent="0.25">
      <c r="A1" s="6" t="s">
        <v>0</v>
      </c>
      <c r="B1" s="90" t="s">
        <v>241</v>
      </c>
      <c r="C1" s="90"/>
      <c r="D1" s="90"/>
      <c r="E1" s="90"/>
      <c r="F1" s="90"/>
      <c r="G1" s="90"/>
      <c r="H1" s="90"/>
      <c r="I1" s="90"/>
    </row>
    <row r="2" spans="1:9" ht="16.5" customHeight="1" x14ac:dyDescent="0.25">
      <c r="A2" s="7" t="s">
        <v>1</v>
      </c>
      <c r="B2" s="91" t="s">
        <v>2</v>
      </c>
      <c r="C2" s="91"/>
      <c r="D2" s="91"/>
      <c r="E2" s="91"/>
      <c r="F2" s="91"/>
      <c r="G2" s="91"/>
      <c r="H2" s="91"/>
      <c r="I2" s="91"/>
    </row>
    <row r="3" spans="1:9" ht="16.5" customHeight="1" x14ac:dyDescent="0.25">
      <c r="A3" s="7" t="s">
        <v>3</v>
      </c>
      <c r="B3" s="92" t="s">
        <v>4</v>
      </c>
      <c r="C3" s="92"/>
      <c r="D3" s="92"/>
      <c r="E3" s="92"/>
      <c r="F3" s="92"/>
      <c r="G3" s="92"/>
      <c r="H3" s="8" t="s">
        <v>5</v>
      </c>
      <c r="I3" s="9">
        <v>45108</v>
      </c>
    </row>
    <row r="4" spans="1:9" ht="16.5" customHeight="1" x14ac:dyDescent="0.25">
      <c r="A4" s="93" t="s">
        <v>242</v>
      </c>
      <c r="B4" s="93"/>
      <c r="C4" s="93"/>
      <c r="D4" s="93"/>
      <c r="E4" s="93"/>
      <c r="F4" s="93"/>
      <c r="G4" s="93"/>
      <c r="H4" s="93"/>
      <c r="I4" s="93"/>
    </row>
    <row r="5" spans="1:9" ht="23.25" customHeight="1" x14ac:dyDescent="0.25">
      <c r="A5" s="10" t="s">
        <v>6</v>
      </c>
      <c r="B5" s="11" t="s">
        <v>7</v>
      </c>
      <c r="C5" s="12" t="s">
        <v>8</v>
      </c>
      <c r="D5" s="13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4" t="s">
        <v>14</v>
      </c>
    </row>
    <row r="6" spans="1:9" ht="16.5" customHeight="1" x14ac:dyDescent="0.25">
      <c r="A6" s="15">
        <v>1</v>
      </c>
      <c r="B6" s="16" t="s">
        <v>15</v>
      </c>
      <c r="C6" s="17"/>
      <c r="D6" s="18"/>
      <c r="E6" s="19"/>
      <c r="F6" s="19"/>
      <c r="G6" s="19"/>
      <c r="H6" s="19"/>
      <c r="I6" s="20"/>
    </row>
    <row r="7" spans="1:9" ht="16.5" customHeight="1" x14ac:dyDescent="0.25">
      <c r="A7" s="21">
        <v>1.1000000000000001</v>
      </c>
      <c r="B7" s="22" t="s">
        <v>16</v>
      </c>
      <c r="C7" s="23"/>
      <c r="D7" s="24"/>
      <c r="E7" s="25"/>
      <c r="F7" s="25"/>
      <c r="G7" s="25"/>
      <c r="H7" s="26"/>
      <c r="I7" s="27"/>
    </row>
    <row r="8" spans="1:9" ht="26.25" customHeight="1" x14ac:dyDescent="0.25">
      <c r="A8" s="28" t="s">
        <v>17</v>
      </c>
      <c r="B8" s="29" t="s">
        <v>18</v>
      </c>
      <c r="C8" s="12" t="s">
        <v>19</v>
      </c>
      <c r="D8" s="30"/>
      <c r="E8" s="31"/>
      <c r="F8" s="31"/>
      <c r="G8" s="31"/>
      <c r="H8" s="26"/>
      <c r="I8" s="32">
        <f>SUM(H10:H32)</f>
        <v>184.00899999999993</v>
      </c>
    </row>
    <row r="9" spans="1:9" ht="16.5" customHeight="1" x14ac:dyDescent="0.25">
      <c r="A9" s="28"/>
      <c r="B9" s="12" t="s">
        <v>20</v>
      </c>
      <c r="C9" s="12"/>
      <c r="D9" s="30"/>
      <c r="E9" s="31"/>
      <c r="F9" s="31"/>
      <c r="G9" s="31"/>
      <c r="H9" s="26"/>
      <c r="I9" s="32"/>
    </row>
    <row r="10" spans="1:9" ht="16.5" customHeight="1" x14ac:dyDescent="0.25">
      <c r="A10" s="28"/>
      <c r="B10" s="33" t="s">
        <v>21</v>
      </c>
      <c r="C10" s="8"/>
      <c r="D10" s="34">
        <v>2</v>
      </c>
      <c r="E10" s="35">
        <f>56.35-2.15-26*0.2</f>
        <v>49</v>
      </c>
      <c r="F10" s="35"/>
      <c r="G10" s="35">
        <v>0.8</v>
      </c>
      <c r="H10" s="36">
        <f t="shared" ref="H10:H19" si="0">+PRODUCT(D10:G10)</f>
        <v>78.400000000000006</v>
      </c>
      <c r="I10" s="32"/>
    </row>
    <row r="11" spans="1:9" ht="16.5" customHeight="1" x14ac:dyDescent="0.25">
      <c r="A11" s="28"/>
      <c r="B11" s="33"/>
      <c r="C11" s="8"/>
      <c r="D11" s="34">
        <v>4</v>
      </c>
      <c r="E11" s="35"/>
      <c r="F11" s="35">
        <f>2.15-0.2-0.2</f>
        <v>1.75</v>
      </c>
      <c r="G11" s="35">
        <f>2.3-0.2-0.2</f>
        <v>1.8999999999999997</v>
      </c>
      <c r="H11" s="36">
        <f t="shared" si="0"/>
        <v>13.299999999999997</v>
      </c>
      <c r="I11" s="32"/>
    </row>
    <row r="12" spans="1:9" ht="16.5" customHeight="1" x14ac:dyDescent="0.25">
      <c r="A12" s="28"/>
      <c r="B12" s="33" t="s">
        <v>22</v>
      </c>
      <c r="C12" s="8"/>
      <c r="D12" s="34">
        <v>26</v>
      </c>
      <c r="E12" s="35"/>
      <c r="F12" s="35">
        <v>0.2</v>
      </c>
      <c r="G12" s="35">
        <v>0.8</v>
      </c>
      <c r="H12" s="36">
        <f t="shared" si="0"/>
        <v>4.16</v>
      </c>
      <c r="I12" s="32"/>
    </row>
    <row r="13" spans="1:9" ht="16.5" customHeight="1" x14ac:dyDescent="0.25">
      <c r="A13" s="28"/>
      <c r="B13" s="33"/>
      <c r="C13" s="8"/>
      <c r="D13" s="34">
        <v>26</v>
      </c>
      <c r="E13" s="35"/>
      <c r="F13" s="35">
        <v>0.2</v>
      </c>
      <c r="G13" s="35">
        <v>0.8</v>
      </c>
      <c r="H13" s="36">
        <f t="shared" si="0"/>
        <v>4.16</v>
      </c>
      <c r="I13" s="32"/>
    </row>
    <row r="14" spans="1:9" ht="16.5" customHeight="1" x14ac:dyDescent="0.25">
      <c r="A14" s="28"/>
      <c r="B14" s="33"/>
      <c r="C14" s="8"/>
      <c r="D14" s="34">
        <v>4</v>
      </c>
      <c r="E14" s="35"/>
      <c r="F14" s="35">
        <v>0.2</v>
      </c>
      <c r="G14" s="35">
        <v>1.9</v>
      </c>
      <c r="H14" s="36">
        <f t="shared" si="0"/>
        <v>1.52</v>
      </c>
      <c r="I14" s="32"/>
    </row>
    <row r="15" spans="1:9" ht="16.5" customHeight="1" x14ac:dyDescent="0.25">
      <c r="A15" s="28"/>
      <c r="B15" s="33"/>
      <c r="C15" s="8"/>
      <c r="D15" s="34">
        <v>1</v>
      </c>
      <c r="E15" s="35"/>
      <c r="F15" s="35">
        <v>0.2</v>
      </c>
      <c r="G15" s="35">
        <v>2.2999999999999998</v>
      </c>
      <c r="H15" s="36">
        <f t="shared" si="0"/>
        <v>0.45999999999999996</v>
      </c>
      <c r="I15" s="32"/>
    </row>
    <row r="16" spans="1:9" ht="16.5" customHeight="1" x14ac:dyDescent="0.25">
      <c r="A16" s="28"/>
      <c r="B16" s="33" t="s">
        <v>23</v>
      </c>
      <c r="C16" s="8"/>
      <c r="D16" s="34">
        <v>2</v>
      </c>
      <c r="E16" s="35">
        <f>56.35-2.15</f>
        <v>54.2</v>
      </c>
      <c r="F16" s="35"/>
      <c r="G16" s="35">
        <v>0.1</v>
      </c>
      <c r="H16" s="36">
        <f t="shared" si="0"/>
        <v>10.840000000000002</v>
      </c>
      <c r="I16" s="32"/>
    </row>
    <row r="17" spans="1:9" ht="16.5" customHeight="1" x14ac:dyDescent="0.25">
      <c r="A17" s="28"/>
      <c r="B17" s="33"/>
      <c r="C17" s="8"/>
      <c r="D17" s="34">
        <v>1</v>
      </c>
      <c r="E17" s="35">
        <v>54.2</v>
      </c>
      <c r="F17" s="35">
        <v>0.2</v>
      </c>
      <c r="G17" s="35"/>
      <c r="H17" s="36">
        <f t="shared" si="0"/>
        <v>10.840000000000002</v>
      </c>
      <c r="I17" s="32"/>
    </row>
    <row r="18" spans="1:9" ht="16.5" customHeight="1" x14ac:dyDescent="0.25">
      <c r="A18" s="28"/>
      <c r="B18" s="37"/>
      <c r="C18" s="8"/>
      <c r="D18" s="34">
        <v>2</v>
      </c>
      <c r="E18" s="35">
        <v>2.15</v>
      </c>
      <c r="F18" s="35"/>
      <c r="G18" s="35">
        <v>0.2</v>
      </c>
      <c r="H18" s="36">
        <f t="shared" si="0"/>
        <v>0.86</v>
      </c>
      <c r="I18" s="32"/>
    </row>
    <row r="19" spans="1:9" ht="16.5" customHeight="1" x14ac:dyDescent="0.25">
      <c r="A19" s="28"/>
      <c r="B19" s="33" t="s">
        <v>24</v>
      </c>
      <c r="C19" s="8"/>
      <c r="D19" s="34">
        <v>2</v>
      </c>
      <c r="E19" s="35">
        <v>56.35</v>
      </c>
      <c r="F19" s="35"/>
      <c r="G19" s="35">
        <v>0.2</v>
      </c>
      <c r="H19" s="36">
        <f t="shared" si="0"/>
        <v>22.540000000000003</v>
      </c>
      <c r="I19" s="32"/>
    </row>
    <row r="20" spans="1:9" ht="16.5" customHeight="1" x14ac:dyDescent="0.25">
      <c r="A20" s="28"/>
      <c r="B20" s="12" t="s">
        <v>25</v>
      </c>
      <c r="C20" s="8"/>
      <c r="D20" s="34"/>
      <c r="E20" s="35"/>
      <c r="F20" s="35"/>
      <c r="G20" s="35"/>
      <c r="H20" s="36"/>
      <c r="I20" s="32"/>
    </row>
    <row r="21" spans="1:9" ht="16.5" customHeight="1" x14ac:dyDescent="0.25">
      <c r="A21" s="28"/>
      <c r="B21" s="33" t="s">
        <v>22</v>
      </c>
      <c r="C21" s="8"/>
      <c r="D21" s="34">
        <v>2</v>
      </c>
      <c r="E21" s="35">
        <v>0.27</v>
      </c>
      <c r="F21" s="35"/>
      <c r="G21" s="35">
        <v>2.2999999999999998</v>
      </c>
      <c r="H21" s="36">
        <f>+PRODUCT(D21:G21)</f>
        <v>1.242</v>
      </c>
      <c r="I21" s="32"/>
    </row>
    <row r="22" spans="1:9" ht="16.5" customHeight="1" x14ac:dyDescent="0.25">
      <c r="A22" s="28"/>
      <c r="B22" s="33"/>
      <c r="C22" s="8"/>
      <c r="D22" s="34">
        <v>2</v>
      </c>
      <c r="E22" s="35"/>
      <c r="F22" s="35">
        <v>0.27</v>
      </c>
      <c r="G22" s="35">
        <v>2.2999999999999998</v>
      </c>
      <c r="H22" s="36">
        <f>+PRODUCT(D22:G22)</f>
        <v>1.242</v>
      </c>
      <c r="I22" s="32"/>
    </row>
    <row r="23" spans="1:9" ht="16.5" customHeight="1" x14ac:dyDescent="0.25">
      <c r="A23" s="28"/>
      <c r="B23" s="33"/>
      <c r="C23" s="8"/>
      <c r="D23" s="34">
        <v>2</v>
      </c>
      <c r="E23" s="35">
        <v>0.3</v>
      </c>
      <c r="F23" s="35"/>
      <c r="G23" s="35">
        <v>2.2999999999999998</v>
      </c>
      <c r="H23" s="36">
        <f>+PRODUCT(D23:G23)</f>
        <v>1.38</v>
      </c>
      <c r="I23" s="32"/>
    </row>
    <row r="24" spans="1:9" ht="16.5" customHeight="1" x14ac:dyDescent="0.25">
      <c r="A24" s="28"/>
      <c r="B24" s="33"/>
      <c r="C24" s="8"/>
      <c r="D24" s="34">
        <v>2</v>
      </c>
      <c r="E24" s="35"/>
      <c r="F24" s="35">
        <v>0.3</v>
      </c>
      <c r="G24" s="35">
        <v>2.2999999999999998</v>
      </c>
      <c r="H24" s="36">
        <f>+PRODUCT(D24:G24)</f>
        <v>1.38</v>
      </c>
      <c r="I24" s="32"/>
    </row>
    <row r="25" spans="1:9" ht="16.5" customHeight="1" x14ac:dyDescent="0.25">
      <c r="A25" s="28"/>
      <c r="B25" s="12" t="s">
        <v>26</v>
      </c>
      <c r="C25" s="8"/>
      <c r="D25" s="34"/>
      <c r="E25" s="35"/>
      <c r="F25" s="35"/>
      <c r="G25" s="35"/>
      <c r="H25" s="36"/>
      <c r="I25" s="32"/>
    </row>
    <row r="26" spans="1:9" ht="16.5" customHeight="1" x14ac:dyDescent="0.25">
      <c r="A26" s="28"/>
      <c r="B26" s="33" t="s">
        <v>21</v>
      </c>
      <c r="C26" s="8"/>
      <c r="D26" s="34">
        <v>2</v>
      </c>
      <c r="E26" s="35">
        <f>10.95-4*0.2</f>
        <v>10.149999999999999</v>
      </c>
      <c r="F26" s="35"/>
      <c r="G26" s="35">
        <v>0.8</v>
      </c>
      <c r="H26" s="36">
        <f t="shared" ref="H26:H32" si="1">+PRODUCT(D26:G26)</f>
        <v>16.239999999999998</v>
      </c>
      <c r="I26" s="32"/>
    </row>
    <row r="27" spans="1:9" ht="16.5" customHeight="1" x14ac:dyDescent="0.25">
      <c r="A27" s="28"/>
      <c r="B27" s="33"/>
      <c r="C27" s="8"/>
      <c r="D27" s="34">
        <v>1</v>
      </c>
      <c r="E27" s="35"/>
      <c r="F27" s="35">
        <v>2.35</v>
      </c>
      <c r="G27" s="35">
        <v>2.2999999999999998</v>
      </c>
      <c r="H27" s="36">
        <f t="shared" si="1"/>
        <v>5.4049999999999994</v>
      </c>
      <c r="I27" s="32"/>
    </row>
    <row r="28" spans="1:9" ht="16.5" customHeight="1" x14ac:dyDescent="0.25">
      <c r="A28" s="28"/>
      <c r="B28" s="33" t="s">
        <v>22</v>
      </c>
      <c r="C28" s="8"/>
      <c r="D28" s="34">
        <v>4</v>
      </c>
      <c r="E28" s="35"/>
      <c r="F28" s="35">
        <v>0.2</v>
      </c>
      <c r="G28" s="35">
        <v>0.8</v>
      </c>
      <c r="H28" s="36">
        <f t="shared" si="1"/>
        <v>0.64000000000000012</v>
      </c>
      <c r="I28" s="32"/>
    </row>
    <row r="29" spans="1:9" ht="16.5" customHeight="1" x14ac:dyDescent="0.25">
      <c r="A29" s="28"/>
      <c r="B29" s="33"/>
      <c r="C29" s="8"/>
      <c r="D29" s="34">
        <v>4</v>
      </c>
      <c r="E29" s="35"/>
      <c r="F29" s="35">
        <v>0.2</v>
      </c>
      <c r="G29" s="35">
        <v>0.8</v>
      </c>
      <c r="H29" s="36">
        <f t="shared" si="1"/>
        <v>0.64000000000000012</v>
      </c>
      <c r="I29" s="32"/>
    </row>
    <row r="30" spans="1:9" ht="16.5" customHeight="1" x14ac:dyDescent="0.25">
      <c r="A30" s="28"/>
      <c r="B30" s="33" t="s">
        <v>23</v>
      </c>
      <c r="C30" s="8"/>
      <c r="D30" s="34">
        <v>2</v>
      </c>
      <c r="E30" s="35">
        <v>10.95</v>
      </c>
      <c r="F30" s="35"/>
      <c r="G30" s="35">
        <v>0.1</v>
      </c>
      <c r="H30" s="36">
        <f t="shared" si="1"/>
        <v>2.19</v>
      </c>
      <c r="I30" s="32"/>
    </row>
    <row r="31" spans="1:9" ht="16.5" customHeight="1" x14ac:dyDescent="0.25">
      <c r="A31" s="28"/>
      <c r="B31" s="33"/>
      <c r="C31" s="8"/>
      <c r="D31" s="34">
        <v>1</v>
      </c>
      <c r="E31" s="35">
        <v>10.95</v>
      </c>
      <c r="F31" s="35">
        <v>0.2</v>
      </c>
      <c r="G31" s="35"/>
      <c r="H31" s="36">
        <f t="shared" si="1"/>
        <v>2.19</v>
      </c>
      <c r="I31" s="32"/>
    </row>
    <row r="32" spans="1:9" ht="16.5" customHeight="1" x14ac:dyDescent="0.25">
      <c r="A32" s="28"/>
      <c r="B32" s="33" t="s">
        <v>24</v>
      </c>
      <c r="C32" s="8"/>
      <c r="D32" s="34">
        <v>2</v>
      </c>
      <c r="E32" s="35">
        <v>10.95</v>
      </c>
      <c r="F32" s="35"/>
      <c r="G32" s="35">
        <v>0.2</v>
      </c>
      <c r="H32" s="36">
        <f t="shared" si="1"/>
        <v>4.38</v>
      </c>
      <c r="I32" s="32"/>
    </row>
    <row r="33" spans="1:9" ht="16.5" customHeight="1" x14ac:dyDescent="0.25">
      <c r="A33" s="15">
        <v>2</v>
      </c>
      <c r="B33" s="16" t="s">
        <v>27</v>
      </c>
      <c r="C33" s="17"/>
      <c r="D33" s="18"/>
      <c r="E33" s="19"/>
      <c r="F33" s="19"/>
      <c r="G33" s="19"/>
      <c r="H33" s="19"/>
      <c r="I33" s="20"/>
    </row>
    <row r="34" spans="1:9" ht="16.5" customHeight="1" x14ac:dyDescent="0.25">
      <c r="A34" s="21">
        <v>2.1</v>
      </c>
      <c r="B34" s="22" t="s">
        <v>16</v>
      </c>
      <c r="C34" s="38"/>
      <c r="D34" s="39"/>
      <c r="E34" s="40"/>
      <c r="F34" s="40"/>
      <c r="G34" s="40"/>
      <c r="H34" s="26"/>
      <c r="I34" s="41"/>
    </row>
    <row r="35" spans="1:9" ht="25.5" x14ac:dyDescent="0.25">
      <c r="A35" s="28" t="s">
        <v>28</v>
      </c>
      <c r="B35" s="29" t="s">
        <v>18</v>
      </c>
      <c r="C35" s="12" t="s">
        <v>19</v>
      </c>
      <c r="D35" s="30"/>
      <c r="E35" s="31"/>
      <c r="F35" s="31"/>
      <c r="G35" s="31"/>
      <c r="H35" s="26"/>
      <c r="I35" s="32">
        <f>SUM(H36:H40)</f>
        <v>133.91999999999999</v>
      </c>
    </row>
    <row r="36" spans="1:9" ht="16.5" customHeight="1" x14ac:dyDescent="0.25">
      <c r="A36" s="28"/>
      <c r="B36" s="33" t="s">
        <v>22</v>
      </c>
      <c r="C36" s="8"/>
      <c r="D36" s="34">
        <v>9</v>
      </c>
      <c r="E36" s="35">
        <f>2*0.3+2*0.25</f>
        <v>1.1000000000000001</v>
      </c>
      <c r="F36" s="35"/>
      <c r="G36" s="35">
        <v>2.4</v>
      </c>
      <c r="H36" s="36">
        <f>+PRODUCT(D36:G36)</f>
        <v>23.76</v>
      </c>
      <c r="I36" s="32"/>
    </row>
    <row r="37" spans="1:9" ht="16.5" customHeight="1" x14ac:dyDescent="0.25">
      <c r="A37" s="28"/>
      <c r="B37" s="33" t="s">
        <v>29</v>
      </c>
      <c r="C37" s="8"/>
      <c r="D37" s="34">
        <v>7</v>
      </c>
      <c r="E37" s="35">
        <v>13.9</v>
      </c>
      <c r="F37" s="35">
        <f>2*0.2+2*0.25</f>
        <v>0.9</v>
      </c>
      <c r="G37" s="35"/>
      <c r="H37" s="36">
        <f>+PRODUCT(D37:G37)</f>
        <v>87.57</v>
      </c>
      <c r="I37" s="32"/>
    </row>
    <row r="38" spans="1:9" ht="16.5" customHeight="1" x14ac:dyDescent="0.25">
      <c r="A38" s="21"/>
      <c r="B38" s="22"/>
      <c r="C38" s="42"/>
      <c r="D38" s="34">
        <v>1</v>
      </c>
      <c r="E38" s="35">
        <v>1.9</v>
      </c>
      <c r="F38" s="35">
        <f>0.2+0.25</f>
        <v>0.45</v>
      </c>
      <c r="G38" s="40"/>
      <c r="H38" s="36">
        <f>+PRODUCT(D38:G38)</f>
        <v>0.85499999999999998</v>
      </c>
      <c r="I38" s="41"/>
    </row>
    <row r="39" spans="1:9" ht="16.5" customHeight="1" x14ac:dyDescent="0.25">
      <c r="A39" s="21"/>
      <c r="B39" s="33" t="s">
        <v>30</v>
      </c>
      <c r="C39" s="42"/>
      <c r="D39" s="34">
        <v>1</v>
      </c>
      <c r="E39" s="35">
        <v>11.5</v>
      </c>
      <c r="F39" s="43">
        <f>0.2+0.25</f>
        <v>0.45</v>
      </c>
      <c r="G39" s="35"/>
      <c r="H39" s="36">
        <f>+PRODUCT(D39:G39)</f>
        <v>5.1749999999999998</v>
      </c>
      <c r="I39" s="41"/>
    </row>
    <row r="40" spans="1:9" ht="16.5" customHeight="1" x14ac:dyDescent="0.25">
      <c r="A40" s="21"/>
      <c r="B40" s="33"/>
      <c r="C40" s="42"/>
      <c r="D40" s="34">
        <v>2</v>
      </c>
      <c r="E40" s="35">
        <v>11.5</v>
      </c>
      <c r="F40" s="34">
        <f>0.47+0.25</f>
        <v>0.72</v>
      </c>
      <c r="G40" s="35"/>
      <c r="H40" s="36">
        <f>+PRODUCT(D40:G40)</f>
        <v>16.559999999999999</v>
      </c>
      <c r="I40" s="41"/>
    </row>
    <row r="41" spans="1:9" x14ac:dyDescent="0.25">
      <c r="A41" s="28" t="s">
        <v>31</v>
      </c>
      <c r="B41" s="29" t="s">
        <v>32</v>
      </c>
      <c r="C41" s="12" t="s">
        <v>33</v>
      </c>
      <c r="D41" s="30"/>
      <c r="E41" s="31"/>
      <c r="F41" s="31"/>
      <c r="G41" s="31"/>
      <c r="H41" s="26"/>
      <c r="I41" s="32">
        <f>SUM(H42:H51)</f>
        <v>1119</v>
      </c>
    </row>
    <row r="42" spans="1:9" ht="16.5" customHeight="1" x14ac:dyDescent="0.25">
      <c r="A42" s="28"/>
      <c r="B42" s="33" t="s">
        <v>34</v>
      </c>
      <c r="C42" s="8"/>
      <c r="D42" s="34">
        <v>55</v>
      </c>
      <c r="E42" s="35"/>
      <c r="F42" s="35"/>
      <c r="G42" s="35">
        <v>2.1</v>
      </c>
      <c r="H42" s="36">
        <f t="shared" ref="H42:H51" si="2">+PRODUCT(D42:G42)</f>
        <v>115.5</v>
      </c>
      <c r="I42" s="32"/>
    </row>
    <row r="43" spans="1:9" ht="16.5" customHeight="1" x14ac:dyDescent="0.25">
      <c r="A43" s="28"/>
      <c r="B43" s="33" t="s">
        <v>35</v>
      </c>
      <c r="C43" s="44"/>
      <c r="D43" s="34">
        <v>55</v>
      </c>
      <c r="E43" s="35"/>
      <c r="F43" s="35"/>
      <c r="G43" s="35">
        <v>2.1</v>
      </c>
      <c r="H43" s="36">
        <f t="shared" si="2"/>
        <v>115.5</v>
      </c>
      <c r="I43" s="32"/>
    </row>
    <row r="44" spans="1:9" ht="16.5" customHeight="1" x14ac:dyDescent="0.25">
      <c r="A44" s="21"/>
      <c r="B44" s="33" t="s">
        <v>36</v>
      </c>
      <c r="C44" s="42"/>
      <c r="D44" s="34">
        <v>55</v>
      </c>
      <c r="E44" s="35"/>
      <c r="F44" s="35"/>
      <c r="G44" s="35">
        <v>2.1</v>
      </c>
      <c r="H44" s="36">
        <f t="shared" si="2"/>
        <v>115.5</v>
      </c>
      <c r="I44" s="41"/>
    </row>
    <row r="45" spans="1:9" ht="16.5" customHeight="1" x14ac:dyDescent="0.25">
      <c r="A45" s="21"/>
      <c r="B45" s="33" t="s">
        <v>37</v>
      </c>
      <c r="C45" s="42"/>
      <c r="D45" s="34">
        <v>55</v>
      </c>
      <c r="E45" s="35"/>
      <c r="F45" s="35"/>
      <c r="G45" s="35">
        <v>2.1</v>
      </c>
      <c r="H45" s="36">
        <f t="shared" si="2"/>
        <v>115.5</v>
      </c>
      <c r="I45" s="41"/>
    </row>
    <row r="46" spans="1:9" ht="16.5" customHeight="1" x14ac:dyDescent="0.25">
      <c r="A46" s="21"/>
      <c r="B46" s="33" t="s">
        <v>38</v>
      </c>
      <c r="C46" s="42"/>
      <c r="D46" s="34">
        <v>55</v>
      </c>
      <c r="E46" s="35"/>
      <c r="F46" s="35"/>
      <c r="G46" s="35">
        <v>2.1</v>
      </c>
      <c r="H46" s="36">
        <f t="shared" si="2"/>
        <v>115.5</v>
      </c>
      <c r="I46" s="41"/>
    </row>
    <row r="47" spans="1:9" ht="16.5" customHeight="1" x14ac:dyDescent="0.25">
      <c r="A47" s="21"/>
      <c r="B47" s="33" t="s">
        <v>39</v>
      </c>
      <c r="C47" s="42"/>
      <c r="D47" s="34">
        <v>55</v>
      </c>
      <c r="E47" s="35"/>
      <c r="F47" s="35"/>
      <c r="G47" s="35">
        <v>2.1</v>
      </c>
      <c r="H47" s="36">
        <f t="shared" si="2"/>
        <v>115.5</v>
      </c>
      <c r="I47" s="41"/>
    </row>
    <row r="48" spans="1:9" ht="16.5" customHeight="1" x14ac:dyDescent="0.25">
      <c r="A48" s="21"/>
      <c r="B48" s="33" t="s">
        <v>40</v>
      </c>
      <c r="C48" s="42"/>
      <c r="D48" s="34">
        <v>55</v>
      </c>
      <c r="E48" s="35"/>
      <c r="F48" s="35"/>
      <c r="G48" s="35">
        <v>2.1</v>
      </c>
      <c r="H48" s="36">
        <f t="shared" si="2"/>
        <v>115.5</v>
      </c>
      <c r="I48" s="41"/>
    </row>
    <row r="49" spans="1:9" ht="16.5" customHeight="1" x14ac:dyDescent="0.25">
      <c r="A49" s="21"/>
      <c r="B49" s="33" t="s">
        <v>41</v>
      </c>
      <c r="C49" s="42"/>
      <c r="D49" s="34">
        <v>45</v>
      </c>
      <c r="E49" s="40"/>
      <c r="F49" s="40"/>
      <c r="G49" s="35">
        <v>2.2999999999999998</v>
      </c>
      <c r="H49" s="36">
        <f t="shared" si="2"/>
        <v>103.49999999999999</v>
      </c>
      <c r="I49" s="41"/>
    </row>
    <row r="50" spans="1:9" ht="16.5" customHeight="1" x14ac:dyDescent="0.25">
      <c r="A50" s="21"/>
      <c r="B50" s="33" t="s">
        <v>42</v>
      </c>
      <c r="C50" s="42"/>
      <c r="D50" s="34">
        <v>45</v>
      </c>
      <c r="E50" s="40"/>
      <c r="F50" s="40"/>
      <c r="G50" s="35">
        <v>2.2999999999999998</v>
      </c>
      <c r="H50" s="36">
        <f t="shared" si="2"/>
        <v>103.49999999999999</v>
      </c>
      <c r="I50" s="41"/>
    </row>
    <row r="51" spans="1:9" ht="16.5" customHeight="1" x14ac:dyDescent="0.25">
      <c r="A51" s="21"/>
      <c r="B51" s="33" t="s">
        <v>43</v>
      </c>
      <c r="C51" s="42"/>
      <c r="D51" s="34">
        <v>45</v>
      </c>
      <c r="E51" s="40"/>
      <c r="F51" s="40"/>
      <c r="G51" s="35">
        <v>2.2999999999999998</v>
      </c>
      <c r="H51" s="36">
        <f t="shared" si="2"/>
        <v>103.49999999999999</v>
      </c>
      <c r="I51" s="41"/>
    </row>
    <row r="52" spans="1:9" ht="16.5" customHeight="1" x14ac:dyDescent="0.25">
      <c r="A52" s="15">
        <v>3</v>
      </c>
      <c r="B52" s="16" t="s">
        <v>44</v>
      </c>
      <c r="C52" s="17"/>
      <c r="D52" s="18"/>
      <c r="E52" s="19"/>
      <c r="F52" s="19"/>
      <c r="G52" s="19"/>
      <c r="H52" s="19"/>
      <c r="I52" s="20"/>
    </row>
    <row r="53" spans="1:9" ht="16.5" customHeight="1" x14ac:dyDescent="0.25">
      <c r="A53" s="21">
        <v>3.1</v>
      </c>
      <c r="B53" s="22" t="s">
        <v>16</v>
      </c>
      <c r="C53" s="23"/>
      <c r="D53" s="24"/>
      <c r="E53" s="25"/>
      <c r="F53" s="25"/>
      <c r="G53" s="25"/>
      <c r="H53" s="26"/>
      <c r="I53" s="27"/>
    </row>
    <row r="54" spans="1:9" ht="25.5" x14ac:dyDescent="0.25">
      <c r="A54" s="28" t="s">
        <v>45</v>
      </c>
      <c r="B54" s="29" t="s">
        <v>18</v>
      </c>
      <c r="C54" s="45" t="s">
        <v>19</v>
      </c>
      <c r="D54" s="30"/>
      <c r="E54" s="31"/>
      <c r="F54" s="31"/>
      <c r="G54" s="31"/>
      <c r="H54" s="26"/>
      <c r="I54" s="32">
        <f>+H55</f>
        <v>737.5</v>
      </c>
    </row>
    <row r="55" spans="1:9" ht="16.5" customHeight="1" x14ac:dyDescent="0.25">
      <c r="A55" s="28"/>
      <c r="B55" s="33" t="s">
        <v>21</v>
      </c>
      <c r="C55" s="8"/>
      <c r="D55" s="34">
        <v>1</v>
      </c>
      <c r="E55" s="35">
        <v>295</v>
      </c>
      <c r="F55" s="35"/>
      <c r="G55" s="35">
        <v>2.5</v>
      </c>
      <c r="H55" s="36">
        <f>+PRODUCT(D55:G55)</f>
        <v>737.5</v>
      </c>
      <c r="I55" s="32"/>
    </row>
    <row r="56" spans="1:9" ht="16.5" customHeight="1" x14ac:dyDescent="0.25">
      <c r="A56" s="15">
        <v>4</v>
      </c>
      <c r="B56" s="16" t="s">
        <v>46</v>
      </c>
      <c r="C56" s="17"/>
      <c r="D56" s="18"/>
      <c r="E56" s="19"/>
      <c r="F56" s="19"/>
      <c r="G56" s="19"/>
      <c r="H56" s="19"/>
      <c r="I56" s="20"/>
    </row>
    <row r="57" spans="1:9" ht="16.5" customHeight="1" x14ac:dyDescent="0.25">
      <c r="A57" s="21">
        <v>4.0999999999999996</v>
      </c>
      <c r="B57" s="22" t="s">
        <v>16</v>
      </c>
      <c r="C57" s="38"/>
      <c r="D57" s="39"/>
      <c r="E57" s="40"/>
      <c r="F57" s="40"/>
      <c r="G57" s="40"/>
      <c r="H57" s="26"/>
      <c r="I57" s="41"/>
    </row>
    <row r="58" spans="1:9" ht="25.5" x14ac:dyDescent="0.25">
      <c r="A58" s="28" t="s">
        <v>47</v>
      </c>
      <c r="B58" s="29" t="s">
        <v>18</v>
      </c>
      <c r="C58" s="12" t="s">
        <v>19</v>
      </c>
      <c r="D58" s="30"/>
      <c r="E58" s="31"/>
      <c r="F58" s="31"/>
      <c r="G58" s="31"/>
      <c r="H58" s="26"/>
      <c r="I58" s="32">
        <f>SUM(H59:H61)</f>
        <v>44</v>
      </c>
    </row>
    <row r="59" spans="1:9" ht="16.5" customHeight="1" x14ac:dyDescent="0.25">
      <c r="A59" s="28"/>
      <c r="B59" s="33" t="s">
        <v>48</v>
      </c>
      <c r="C59" s="8"/>
      <c r="D59" s="34">
        <v>30</v>
      </c>
      <c r="E59" s="35"/>
      <c r="F59" s="35"/>
      <c r="G59" s="35"/>
      <c r="H59" s="36">
        <f>+PRODUCT(D59:G59)</f>
        <v>30</v>
      </c>
      <c r="I59" s="32"/>
    </row>
    <row r="60" spans="1:9" ht="16.5" customHeight="1" x14ac:dyDescent="0.25">
      <c r="A60" s="28"/>
      <c r="B60" s="33" t="s">
        <v>49</v>
      </c>
      <c r="C60" s="8"/>
      <c r="D60" s="34">
        <v>4</v>
      </c>
      <c r="E60" s="35"/>
      <c r="F60" s="35"/>
      <c r="G60" s="35"/>
      <c r="H60" s="36">
        <f>+PRODUCT(D60:G60)</f>
        <v>4</v>
      </c>
      <c r="I60" s="32"/>
    </row>
    <row r="61" spans="1:9" ht="16.5" customHeight="1" x14ac:dyDescent="0.25">
      <c r="A61" s="28"/>
      <c r="B61" s="33" t="s">
        <v>50</v>
      </c>
      <c r="C61" s="8"/>
      <c r="D61" s="34">
        <v>10</v>
      </c>
      <c r="E61" s="35"/>
      <c r="F61" s="35"/>
      <c r="G61" s="35"/>
      <c r="H61" s="36">
        <f>+PRODUCT(D61:G61)</f>
        <v>10</v>
      </c>
      <c r="I61" s="32"/>
    </row>
    <row r="62" spans="1:9" ht="16.5" customHeight="1" x14ac:dyDescent="0.25">
      <c r="A62" s="28"/>
      <c r="B62" s="33"/>
      <c r="C62" s="8"/>
      <c r="D62" s="34"/>
      <c r="E62" s="35"/>
      <c r="F62" s="35"/>
      <c r="G62" s="35"/>
      <c r="H62" s="36"/>
      <c r="I62" s="32"/>
    </row>
    <row r="63" spans="1:9" ht="16.5" customHeight="1" x14ac:dyDescent="0.25">
      <c r="A63" s="15">
        <v>5</v>
      </c>
      <c r="B63" s="16" t="s">
        <v>51</v>
      </c>
      <c r="C63" s="17"/>
      <c r="D63" s="18"/>
      <c r="E63" s="19"/>
      <c r="F63" s="19"/>
      <c r="G63" s="19"/>
      <c r="H63" s="19"/>
      <c r="I63" s="20"/>
    </row>
    <row r="64" spans="1:9" ht="16.5" customHeight="1" x14ac:dyDescent="0.25">
      <c r="A64" s="21">
        <v>5.0999999999999996</v>
      </c>
      <c r="B64" s="22" t="s">
        <v>16</v>
      </c>
      <c r="C64" s="38"/>
      <c r="D64" s="39"/>
      <c r="E64" s="40"/>
      <c r="F64" s="40"/>
      <c r="G64" s="40"/>
      <c r="H64" s="26"/>
      <c r="I64" s="41"/>
    </row>
    <row r="65" spans="1:9" ht="25.5" x14ac:dyDescent="0.25">
      <c r="A65" s="28" t="s">
        <v>52</v>
      </c>
      <c r="B65" s="29" t="s">
        <v>18</v>
      </c>
      <c r="C65" s="12" t="s">
        <v>19</v>
      </c>
      <c r="D65" s="30"/>
      <c r="E65" s="31"/>
      <c r="F65" s="31"/>
      <c r="G65" s="31"/>
      <c r="H65" s="26"/>
      <c r="I65" s="32">
        <f>SUM(H66:H68)</f>
        <v>56.65</v>
      </c>
    </row>
    <row r="66" spans="1:9" ht="16.5" customHeight="1" x14ac:dyDescent="0.25">
      <c r="A66" s="28"/>
      <c r="B66" s="33" t="s">
        <v>53</v>
      </c>
      <c r="C66" s="8"/>
      <c r="D66" s="34">
        <v>3</v>
      </c>
      <c r="E66" s="35">
        <v>5.05</v>
      </c>
      <c r="F66" s="35"/>
      <c r="G66" s="35">
        <v>3</v>
      </c>
      <c r="H66" s="36">
        <f>+PRODUCT(D66:G66)</f>
        <v>45.449999999999996</v>
      </c>
      <c r="I66" s="32"/>
    </row>
    <row r="67" spans="1:9" ht="16.5" customHeight="1" x14ac:dyDescent="0.25">
      <c r="A67" s="28"/>
      <c r="B67" s="33"/>
      <c r="C67" s="8"/>
      <c r="D67" s="34">
        <v>1</v>
      </c>
      <c r="E67" s="35">
        <v>3.7</v>
      </c>
      <c r="F67" s="35"/>
      <c r="G67" s="35">
        <v>2.8</v>
      </c>
      <c r="H67" s="36">
        <f>+PRODUCT(D67:G67)</f>
        <v>10.36</v>
      </c>
      <c r="I67" s="32"/>
    </row>
    <row r="68" spans="1:9" ht="16.5" customHeight="1" x14ac:dyDescent="0.25">
      <c r="A68" s="28"/>
      <c r="B68" s="33"/>
      <c r="C68" s="8"/>
      <c r="D68" s="34">
        <v>1</v>
      </c>
      <c r="E68" s="35">
        <v>0.3</v>
      </c>
      <c r="F68" s="35"/>
      <c r="G68" s="35">
        <v>2.8</v>
      </c>
      <c r="H68" s="36">
        <f>+PRODUCT(D68:G68)</f>
        <v>0.84</v>
      </c>
      <c r="I68" s="32"/>
    </row>
    <row r="69" spans="1:9" ht="17.25" customHeight="1" x14ac:dyDescent="0.25">
      <c r="A69" s="15">
        <v>6</v>
      </c>
      <c r="B69" s="16" t="s">
        <v>54</v>
      </c>
      <c r="C69" s="17"/>
      <c r="D69" s="18"/>
      <c r="E69" s="19"/>
      <c r="F69" s="19"/>
      <c r="G69" s="19"/>
      <c r="H69" s="19"/>
      <c r="I69" s="20"/>
    </row>
    <row r="70" spans="1:9" ht="16.5" customHeight="1" x14ac:dyDescent="0.25">
      <c r="A70" s="21">
        <v>6.1</v>
      </c>
      <c r="B70" s="22" t="s">
        <v>16</v>
      </c>
      <c r="C70" s="38"/>
      <c r="D70" s="39"/>
      <c r="E70" s="40"/>
      <c r="F70" s="40"/>
      <c r="G70" s="40"/>
      <c r="H70" s="26"/>
      <c r="I70" s="41"/>
    </row>
    <row r="71" spans="1:9" ht="25.5" x14ac:dyDescent="0.25">
      <c r="A71" s="28" t="s">
        <v>55</v>
      </c>
      <c r="B71" s="29" t="s">
        <v>18</v>
      </c>
      <c r="C71" s="12" t="s">
        <v>19</v>
      </c>
      <c r="D71" s="30"/>
      <c r="E71" s="31"/>
      <c r="F71" s="31"/>
      <c r="G71" s="46"/>
      <c r="H71" s="26"/>
      <c r="I71" s="32">
        <f>SUM(H72:H79)</f>
        <v>64.879199999999997</v>
      </c>
    </row>
    <row r="72" spans="1:9" ht="16.5" customHeight="1" x14ac:dyDescent="0.25">
      <c r="A72" s="28"/>
      <c r="B72" s="33" t="s">
        <v>53</v>
      </c>
      <c r="C72" s="8"/>
      <c r="D72" s="34">
        <v>2</v>
      </c>
      <c r="E72" s="35"/>
      <c r="F72" s="35">
        <f>2.15+2.15+1</f>
        <v>5.3</v>
      </c>
      <c r="G72" s="47">
        <v>2.76</v>
      </c>
      <c r="H72" s="36">
        <f t="shared" ref="H72:H79" si="3">+PRODUCT(D72:G72)</f>
        <v>29.255999999999997</v>
      </c>
      <c r="I72" s="32"/>
    </row>
    <row r="73" spans="1:9" ht="16.5" customHeight="1" x14ac:dyDescent="0.25">
      <c r="A73" s="28"/>
      <c r="B73" s="33"/>
      <c r="C73" s="8"/>
      <c r="D73" s="34">
        <v>2</v>
      </c>
      <c r="E73" s="35"/>
      <c r="F73" s="35">
        <v>3.16</v>
      </c>
      <c r="G73" s="47">
        <v>2.76</v>
      </c>
      <c r="H73" s="36">
        <f t="shared" si="3"/>
        <v>17.443200000000001</v>
      </c>
      <c r="I73" s="32"/>
    </row>
    <row r="74" spans="1:9" ht="16.5" customHeight="1" x14ac:dyDescent="0.25">
      <c r="A74" s="28"/>
      <c r="B74" s="33" t="s">
        <v>56</v>
      </c>
      <c r="C74" s="8"/>
      <c r="D74" s="34">
        <v>-1</v>
      </c>
      <c r="E74" s="35"/>
      <c r="F74" s="35">
        <v>1</v>
      </c>
      <c r="G74" s="47">
        <v>2.1</v>
      </c>
      <c r="H74" s="36">
        <f t="shared" si="3"/>
        <v>-2.1</v>
      </c>
      <c r="I74" s="32"/>
    </row>
    <row r="75" spans="1:9" ht="16.5" customHeight="1" x14ac:dyDescent="0.25">
      <c r="A75" s="28"/>
      <c r="B75" s="33" t="s">
        <v>57</v>
      </c>
      <c r="C75" s="8"/>
      <c r="D75" s="34">
        <v>-2</v>
      </c>
      <c r="E75" s="35"/>
      <c r="F75" s="35">
        <v>1.35</v>
      </c>
      <c r="G75" s="47">
        <v>0.62</v>
      </c>
      <c r="H75" s="36">
        <f t="shared" si="3"/>
        <v>-1.6740000000000002</v>
      </c>
      <c r="I75" s="32"/>
    </row>
    <row r="76" spans="1:9" ht="16.5" customHeight="1" x14ac:dyDescent="0.25">
      <c r="A76" s="28"/>
      <c r="B76" s="33" t="s">
        <v>58</v>
      </c>
      <c r="C76" s="8"/>
      <c r="D76" s="34">
        <v>1</v>
      </c>
      <c r="E76" s="35"/>
      <c r="F76" s="35">
        <f>5.3-0.3</f>
        <v>5</v>
      </c>
      <c r="G76" s="47">
        <v>2.4</v>
      </c>
      <c r="H76" s="36">
        <f t="shared" si="3"/>
        <v>12</v>
      </c>
      <c r="I76" s="32"/>
    </row>
    <row r="77" spans="1:9" ht="16.5" customHeight="1" x14ac:dyDescent="0.25">
      <c r="A77" s="28"/>
      <c r="B77" s="33"/>
      <c r="C77" s="8"/>
      <c r="D77" s="34">
        <v>2</v>
      </c>
      <c r="E77" s="35"/>
      <c r="F77" s="35">
        <f>3.16-0.3</f>
        <v>2.8600000000000003</v>
      </c>
      <c r="G77" s="47">
        <v>2.4</v>
      </c>
      <c r="H77" s="36">
        <f t="shared" si="3"/>
        <v>13.728000000000002</v>
      </c>
      <c r="I77" s="32"/>
    </row>
    <row r="78" spans="1:9" ht="16.5" customHeight="1" x14ac:dyDescent="0.25">
      <c r="A78" s="28"/>
      <c r="B78" s="33" t="s">
        <v>56</v>
      </c>
      <c r="C78" s="8"/>
      <c r="D78" s="34">
        <v>-1</v>
      </c>
      <c r="E78" s="35"/>
      <c r="F78" s="35">
        <v>1</v>
      </c>
      <c r="G78" s="47">
        <v>2.1</v>
      </c>
      <c r="H78" s="36">
        <f t="shared" si="3"/>
        <v>-2.1</v>
      </c>
      <c r="I78" s="32"/>
    </row>
    <row r="79" spans="1:9" ht="16.5" customHeight="1" x14ac:dyDescent="0.25">
      <c r="A79" s="28"/>
      <c r="B79" s="33" t="s">
        <v>57</v>
      </c>
      <c r="C79" s="8"/>
      <c r="D79" s="34">
        <v>-2</v>
      </c>
      <c r="E79" s="35"/>
      <c r="F79" s="35">
        <v>1.35</v>
      </c>
      <c r="G79" s="47">
        <v>0.62</v>
      </c>
      <c r="H79" s="36">
        <f t="shared" si="3"/>
        <v>-1.6740000000000002</v>
      </c>
      <c r="I79" s="32"/>
    </row>
    <row r="80" spans="1:9" ht="16.5" customHeight="1" x14ac:dyDescent="0.25">
      <c r="A80" s="15">
        <v>7</v>
      </c>
      <c r="B80" s="16" t="s">
        <v>59</v>
      </c>
      <c r="C80" s="17"/>
      <c r="D80" s="18"/>
      <c r="E80" s="19"/>
      <c r="F80" s="19"/>
      <c r="G80" s="19"/>
      <c r="H80" s="19"/>
      <c r="I80" s="20"/>
    </row>
    <row r="81" spans="1:9" ht="16.5" customHeight="1" x14ac:dyDescent="0.25">
      <c r="A81" s="21">
        <v>7.1</v>
      </c>
      <c r="B81" s="22" t="s">
        <v>16</v>
      </c>
      <c r="C81" s="38"/>
      <c r="D81" s="39"/>
      <c r="E81" s="40"/>
      <c r="F81" s="40"/>
      <c r="G81" s="40"/>
      <c r="H81" s="26"/>
      <c r="I81" s="41"/>
    </row>
    <row r="82" spans="1:9" ht="16.5" customHeight="1" x14ac:dyDescent="0.25">
      <c r="A82" s="48" t="s">
        <v>60</v>
      </c>
      <c r="B82" s="49" t="s">
        <v>61</v>
      </c>
      <c r="C82" s="38"/>
      <c r="D82" s="39"/>
      <c r="E82" s="40"/>
      <c r="F82" s="40"/>
      <c r="G82" s="40"/>
      <c r="H82" s="26"/>
      <c r="I82" s="41"/>
    </row>
    <row r="83" spans="1:9" ht="24" x14ac:dyDescent="0.25">
      <c r="A83" s="50" t="s">
        <v>62</v>
      </c>
      <c r="B83" s="51" t="s">
        <v>18</v>
      </c>
      <c r="C83" s="12" t="s">
        <v>19</v>
      </c>
      <c r="D83" s="30"/>
      <c r="E83" s="31"/>
      <c r="F83" s="31"/>
      <c r="G83" s="46"/>
      <c r="H83" s="26"/>
      <c r="I83" s="32">
        <f>SUM(H84:H115)</f>
        <v>471.84650000000005</v>
      </c>
    </row>
    <row r="84" spans="1:9" ht="16.5" customHeight="1" x14ac:dyDescent="0.25">
      <c r="A84" s="28"/>
      <c r="B84" s="33" t="s">
        <v>63</v>
      </c>
      <c r="C84" s="8"/>
      <c r="D84" s="34">
        <v>1</v>
      </c>
      <c r="E84" s="35">
        <v>19</v>
      </c>
      <c r="F84" s="35"/>
      <c r="G84" s="47">
        <v>5.2</v>
      </c>
      <c r="H84" s="36">
        <f t="shared" ref="H84:H115" si="4">+PRODUCT(D84:G84)</f>
        <v>98.8</v>
      </c>
      <c r="I84" s="32"/>
    </row>
    <row r="85" spans="1:9" ht="16.5" customHeight="1" x14ac:dyDescent="0.25">
      <c r="A85" s="28"/>
      <c r="B85" s="33"/>
      <c r="C85" s="8"/>
      <c r="D85" s="34">
        <v>1</v>
      </c>
      <c r="E85" s="35">
        <v>9.5</v>
      </c>
      <c r="F85" s="35"/>
      <c r="G85" s="47">
        <v>2.6</v>
      </c>
      <c r="H85" s="36">
        <f t="shared" si="4"/>
        <v>24.7</v>
      </c>
      <c r="I85" s="32"/>
    </row>
    <row r="86" spans="1:9" ht="16.5" customHeight="1" x14ac:dyDescent="0.25">
      <c r="A86" s="28"/>
      <c r="B86" s="33"/>
      <c r="C86" s="8"/>
      <c r="D86" s="34">
        <v>1</v>
      </c>
      <c r="E86" s="35">
        <v>9.5</v>
      </c>
      <c r="F86" s="35"/>
      <c r="G86" s="47">
        <v>1.8</v>
      </c>
      <c r="H86" s="36">
        <f t="shared" si="4"/>
        <v>17.100000000000001</v>
      </c>
      <c r="I86" s="32"/>
    </row>
    <row r="87" spans="1:9" ht="16.5" customHeight="1" x14ac:dyDescent="0.25">
      <c r="A87" s="28"/>
      <c r="B87" s="33"/>
      <c r="C87" s="8"/>
      <c r="D87" s="34">
        <v>1</v>
      </c>
      <c r="E87" s="35">
        <v>7.2</v>
      </c>
      <c r="F87" s="35"/>
      <c r="G87" s="47">
        <v>8</v>
      </c>
      <c r="H87" s="36">
        <f t="shared" si="4"/>
        <v>57.6</v>
      </c>
      <c r="I87" s="32"/>
    </row>
    <row r="88" spans="1:9" ht="16.5" customHeight="1" x14ac:dyDescent="0.25">
      <c r="A88" s="28"/>
      <c r="B88" s="33"/>
      <c r="C88" s="8"/>
      <c r="D88" s="34">
        <v>1</v>
      </c>
      <c r="E88" s="35">
        <v>7.2</v>
      </c>
      <c r="F88" s="35"/>
      <c r="G88" s="47">
        <v>6</v>
      </c>
      <c r="H88" s="36">
        <f t="shared" si="4"/>
        <v>43.2</v>
      </c>
      <c r="I88" s="32"/>
    </row>
    <row r="89" spans="1:9" ht="16.5" customHeight="1" x14ac:dyDescent="0.25">
      <c r="A89" s="28"/>
      <c r="B89" s="33"/>
      <c r="C89" s="8"/>
      <c r="D89" s="34">
        <v>1</v>
      </c>
      <c r="E89" s="35">
        <v>19</v>
      </c>
      <c r="F89" s="35"/>
      <c r="G89" s="47">
        <v>5.2</v>
      </c>
      <c r="H89" s="36">
        <f t="shared" si="4"/>
        <v>98.8</v>
      </c>
      <c r="I89" s="32"/>
    </row>
    <row r="90" spans="1:9" ht="16.5" customHeight="1" x14ac:dyDescent="0.25">
      <c r="A90" s="28"/>
      <c r="B90" s="33"/>
      <c r="C90" s="8"/>
      <c r="D90" s="34">
        <v>1</v>
      </c>
      <c r="E90" s="35">
        <v>9.5</v>
      </c>
      <c r="F90" s="35"/>
      <c r="G90" s="47">
        <v>2.6</v>
      </c>
      <c r="H90" s="36">
        <f t="shared" si="4"/>
        <v>24.7</v>
      </c>
      <c r="I90" s="32"/>
    </row>
    <row r="91" spans="1:9" ht="16.5" customHeight="1" x14ac:dyDescent="0.25">
      <c r="A91" s="28"/>
      <c r="B91" s="33"/>
      <c r="C91" s="8"/>
      <c r="D91" s="34">
        <v>1</v>
      </c>
      <c r="E91" s="35">
        <v>9.5</v>
      </c>
      <c r="F91" s="35"/>
      <c r="G91" s="47">
        <v>1.8</v>
      </c>
      <c r="H91" s="36">
        <f t="shared" si="4"/>
        <v>17.100000000000001</v>
      </c>
      <c r="I91" s="32"/>
    </row>
    <row r="92" spans="1:9" ht="16.5" customHeight="1" x14ac:dyDescent="0.25">
      <c r="A92" s="28"/>
      <c r="B92" s="33" t="s">
        <v>64</v>
      </c>
      <c r="C92" s="8"/>
      <c r="D92" s="34">
        <v>1</v>
      </c>
      <c r="E92" s="35">
        <v>3.6</v>
      </c>
      <c r="F92" s="35"/>
      <c r="G92" s="47">
        <v>0.88</v>
      </c>
      <c r="H92" s="36">
        <f t="shared" si="4"/>
        <v>3.1680000000000001</v>
      </c>
      <c r="I92" s="32"/>
    </row>
    <row r="93" spans="1:9" ht="16.5" customHeight="1" x14ac:dyDescent="0.25">
      <c r="A93" s="28"/>
      <c r="B93" s="33" t="s">
        <v>65</v>
      </c>
      <c r="C93" s="8"/>
      <c r="D93" s="34">
        <v>-4</v>
      </c>
      <c r="E93" s="35"/>
      <c r="F93" s="43">
        <v>0.9</v>
      </c>
      <c r="G93" s="47">
        <v>2.38</v>
      </c>
      <c r="H93" s="36">
        <f t="shared" si="4"/>
        <v>-8.5679999999999996</v>
      </c>
      <c r="I93" s="32"/>
    </row>
    <row r="94" spans="1:9" ht="16.5" customHeight="1" x14ac:dyDescent="0.25">
      <c r="A94" s="28"/>
      <c r="B94" s="33" t="s">
        <v>66</v>
      </c>
      <c r="C94" s="8"/>
      <c r="D94" s="34">
        <v>-4</v>
      </c>
      <c r="E94" s="35"/>
      <c r="F94" s="43">
        <v>1.5</v>
      </c>
      <c r="G94" s="47">
        <v>1.5</v>
      </c>
      <c r="H94" s="36">
        <f t="shared" si="4"/>
        <v>-9</v>
      </c>
      <c r="I94" s="32"/>
    </row>
    <row r="95" spans="1:9" ht="16.5" customHeight="1" x14ac:dyDescent="0.25">
      <c r="A95" s="28"/>
      <c r="B95" s="33" t="s">
        <v>66</v>
      </c>
      <c r="C95" s="8"/>
      <c r="D95" s="34">
        <v>-4</v>
      </c>
      <c r="E95" s="35"/>
      <c r="F95" s="43">
        <v>2.1</v>
      </c>
      <c r="G95" s="47">
        <v>1.5</v>
      </c>
      <c r="H95" s="36">
        <f t="shared" si="4"/>
        <v>-12.600000000000001</v>
      </c>
      <c r="I95" s="32"/>
    </row>
    <row r="96" spans="1:9" ht="16.5" customHeight="1" x14ac:dyDescent="0.25">
      <c r="A96" s="28"/>
      <c r="B96" s="33" t="s">
        <v>66</v>
      </c>
      <c r="C96" s="8"/>
      <c r="D96" s="34">
        <v>-6</v>
      </c>
      <c r="E96" s="35"/>
      <c r="F96" s="43">
        <v>1</v>
      </c>
      <c r="G96" s="47">
        <v>1.5</v>
      </c>
      <c r="H96" s="36">
        <f t="shared" si="4"/>
        <v>-9</v>
      </c>
      <c r="I96" s="32"/>
    </row>
    <row r="97" spans="1:9" ht="16.5" customHeight="1" x14ac:dyDescent="0.25">
      <c r="A97" s="28"/>
      <c r="B97" s="33" t="s">
        <v>66</v>
      </c>
      <c r="C97" s="8"/>
      <c r="D97" s="34">
        <v>-2</v>
      </c>
      <c r="E97" s="35"/>
      <c r="F97" s="43">
        <v>1</v>
      </c>
      <c r="G97" s="47">
        <v>0.3</v>
      </c>
      <c r="H97" s="36">
        <f t="shared" si="4"/>
        <v>-0.6</v>
      </c>
      <c r="I97" s="32"/>
    </row>
    <row r="98" spans="1:9" ht="16.5" customHeight="1" x14ac:dyDescent="0.25">
      <c r="A98" s="28"/>
      <c r="B98" s="33" t="s">
        <v>66</v>
      </c>
      <c r="C98" s="8"/>
      <c r="D98" s="34">
        <v>-4</v>
      </c>
      <c r="E98" s="35"/>
      <c r="F98" s="43">
        <v>2.5</v>
      </c>
      <c r="G98" s="47">
        <v>1.18</v>
      </c>
      <c r="H98" s="36">
        <f t="shared" si="4"/>
        <v>-11.799999999999999</v>
      </c>
      <c r="I98" s="32"/>
    </row>
    <row r="99" spans="1:9" ht="16.5" customHeight="1" x14ac:dyDescent="0.25">
      <c r="A99" s="28"/>
      <c r="B99" s="33" t="s">
        <v>66</v>
      </c>
      <c r="C99" s="8"/>
      <c r="D99" s="34">
        <v>-4</v>
      </c>
      <c r="E99" s="35"/>
      <c r="F99" s="43">
        <v>1</v>
      </c>
      <c r="G99" s="47">
        <v>1.5</v>
      </c>
      <c r="H99" s="36">
        <f t="shared" si="4"/>
        <v>-6</v>
      </c>
      <c r="I99" s="32"/>
    </row>
    <row r="100" spans="1:9" ht="16.5" customHeight="1" x14ac:dyDescent="0.25">
      <c r="A100" s="28"/>
      <c r="B100" s="33" t="s">
        <v>66</v>
      </c>
      <c r="C100" s="8"/>
      <c r="D100" s="34">
        <v>-5</v>
      </c>
      <c r="E100" s="35"/>
      <c r="F100" s="43">
        <v>1</v>
      </c>
      <c r="G100" s="47">
        <v>0.3</v>
      </c>
      <c r="H100" s="36">
        <f t="shared" si="4"/>
        <v>-1.5</v>
      </c>
      <c r="I100" s="32"/>
    </row>
    <row r="101" spans="1:9" ht="16.5" customHeight="1" x14ac:dyDescent="0.25">
      <c r="A101" s="28"/>
      <c r="B101" s="33" t="s">
        <v>66</v>
      </c>
      <c r="C101" s="8"/>
      <c r="D101" s="34">
        <v>-1</v>
      </c>
      <c r="E101" s="35"/>
      <c r="F101" s="43">
        <v>2.1</v>
      </c>
      <c r="G101" s="47">
        <v>1.5</v>
      </c>
      <c r="H101" s="36">
        <f t="shared" si="4"/>
        <v>-3.1500000000000004</v>
      </c>
      <c r="I101" s="32"/>
    </row>
    <row r="102" spans="1:9" ht="16.5" customHeight="1" x14ac:dyDescent="0.25">
      <c r="A102" s="28"/>
      <c r="B102" s="33" t="s">
        <v>66</v>
      </c>
      <c r="C102" s="8"/>
      <c r="D102" s="34">
        <v>-1</v>
      </c>
      <c r="E102" s="35"/>
      <c r="F102" s="43">
        <v>3.6</v>
      </c>
      <c r="G102" s="47">
        <v>1.5</v>
      </c>
      <c r="H102" s="36">
        <f t="shared" si="4"/>
        <v>-5.4</v>
      </c>
      <c r="I102" s="32"/>
    </row>
    <row r="103" spans="1:9" ht="16.5" customHeight="1" x14ac:dyDescent="0.25">
      <c r="A103" s="28"/>
      <c r="B103" s="33" t="s">
        <v>66</v>
      </c>
      <c r="C103" s="8"/>
      <c r="D103" s="34">
        <v>-1</v>
      </c>
      <c r="E103" s="35"/>
      <c r="F103" s="43">
        <v>0.64</v>
      </c>
      <c r="G103" s="47">
        <v>1.5</v>
      </c>
      <c r="H103" s="36">
        <f t="shared" si="4"/>
        <v>-0.96</v>
      </c>
      <c r="I103" s="32"/>
    </row>
    <row r="104" spans="1:9" ht="16.5" customHeight="1" x14ac:dyDescent="0.25">
      <c r="A104" s="28"/>
      <c r="B104" s="33" t="s">
        <v>66</v>
      </c>
      <c r="C104" s="8"/>
      <c r="D104" s="34">
        <v>-1</v>
      </c>
      <c r="E104" s="35"/>
      <c r="F104" s="43">
        <v>2.5</v>
      </c>
      <c r="G104" s="47">
        <v>1.5</v>
      </c>
      <c r="H104" s="36">
        <f t="shared" si="4"/>
        <v>-3.75</v>
      </c>
      <c r="I104" s="32"/>
    </row>
    <row r="105" spans="1:9" ht="16.5" customHeight="1" x14ac:dyDescent="0.25">
      <c r="A105" s="28"/>
      <c r="B105" s="33" t="s">
        <v>67</v>
      </c>
      <c r="C105" s="8"/>
      <c r="D105" s="34">
        <v>1</v>
      </c>
      <c r="E105" s="35">
        <v>3</v>
      </c>
      <c r="F105" s="35"/>
      <c r="G105" s="47">
        <v>5.2</v>
      </c>
      <c r="H105" s="36">
        <f t="shared" si="4"/>
        <v>15.600000000000001</v>
      </c>
      <c r="I105" s="32"/>
    </row>
    <row r="106" spans="1:9" ht="16.5" customHeight="1" x14ac:dyDescent="0.25">
      <c r="A106" s="28"/>
      <c r="B106" s="33"/>
      <c r="C106" s="8"/>
      <c r="D106" s="34">
        <v>1</v>
      </c>
      <c r="E106" s="35">
        <v>10</v>
      </c>
      <c r="F106" s="35"/>
      <c r="G106" s="47"/>
      <c r="H106" s="36">
        <f t="shared" si="4"/>
        <v>10</v>
      </c>
      <c r="I106" s="32"/>
    </row>
    <row r="107" spans="1:9" ht="16.5" customHeight="1" x14ac:dyDescent="0.25">
      <c r="A107" s="28"/>
      <c r="B107" s="33" t="s">
        <v>68</v>
      </c>
      <c r="C107" s="8"/>
      <c r="D107" s="34">
        <v>8</v>
      </c>
      <c r="E107" s="35">
        <v>6.18</v>
      </c>
      <c r="F107" s="35"/>
      <c r="G107" s="47">
        <v>1.6</v>
      </c>
      <c r="H107" s="36">
        <f t="shared" si="4"/>
        <v>79.103999999999999</v>
      </c>
      <c r="I107" s="32"/>
    </row>
    <row r="108" spans="1:9" ht="16.5" customHeight="1" x14ac:dyDescent="0.25">
      <c r="A108" s="28"/>
      <c r="B108" s="33"/>
      <c r="C108" s="8"/>
      <c r="D108" s="34">
        <v>4</v>
      </c>
      <c r="E108" s="35">
        <v>6.5</v>
      </c>
      <c r="F108" s="35">
        <v>0.15</v>
      </c>
      <c r="G108" s="47"/>
      <c r="H108" s="36">
        <f t="shared" si="4"/>
        <v>3.9</v>
      </c>
      <c r="I108" s="32"/>
    </row>
    <row r="109" spans="1:9" ht="16.5" customHeight="1" x14ac:dyDescent="0.25">
      <c r="A109" s="28"/>
      <c r="B109" s="33" t="s">
        <v>69</v>
      </c>
      <c r="C109" s="8"/>
      <c r="D109" s="34">
        <v>-4</v>
      </c>
      <c r="E109" s="35"/>
      <c r="F109" s="35">
        <v>1.74</v>
      </c>
      <c r="G109" s="47">
        <v>2.1</v>
      </c>
      <c r="H109" s="36">
        <f t="shared" si="4"/>
        <v>-14.616</v>
      </c>
      <c r="I109" s="32"/>
    </row>
    <row r="110" spans="1:9" ht="16.5" customHeight="1" x14ac:dyDescent="0.25">
      <c r="A110" s="28"/>
      <c r="B110" s="33" t="s">
        <v>70</v>
      </c>
      <c r="C110" s="8"/>
      <c r="D110" s="34">
        <v>1</v>
      </c>
      <c r="E110" s="35">
        <v>28.4</v>
      </c>
      <c r="F110" s="35"/>
      <c r="G110" s="47">
        <v>0.54</v>
      </c>
      <c r="H110" s="36">
        <f t="shared" si="4"/>
        <v>15.336</v>
      </c>
      <c r="I110" s="32"/>
    </row>
    <row r="111" spans="1:9" ht="16.5" customHeight="1" x14ac:dyDescent="0.25">
      <c r="A111" s="28"/>
      <c r="B111" s="33"/>
      <c r="C111" s="8"/>
      <c r="D111" s="34">
        <v>1</v>
      </c>
      <c r="E111" s="35">
        <v>28.4</v>
      </c>
      <c r="F111" s="35">
        <v>0.16</v>
      </c>
      <c r="G111" s="47"/>
      <c r="H111" s="36">
        <f t="shared" si="4"/>
        <v>4.5439999999999996</v>
      </c>
      <c r="I111" s="32"/>
    </row>
    <row r="112" spans="1:9" ht="16.5" customHeight="1" x14ac:dyDescent="0.25">
      <c r="A112" s="28"/>
      <c r="B112" s="33"/>
      <c r="C112" s="8"/>
      <c r="D112" s="34">
        <v>1</v>
      </c>
      <c r="E112" s="35">
        <v>28.4</v>
      </c>
      <c r="F112" s="35"/>
      <c r="G112" s="47">
        <v>0.19</v>
      </c>
      <c r="H112" s="36">
        <f t="shared" si="4"/>
        <v>5.3959999999999999</v>
      </c>
      <c r="I112" s="32"/>
    </row>
    <row r="113" spans="1:9" ht="16.5" customHeight="1" x14ac:dyDescent="0.25">
      <c r="A113" s="28"/>
      <c r="B113" s="33" t="s">
        <v>71</v>
      </c>
      <c r="C113" s="8"/>
      <c r="D113" s="34">
        <v>1</v>
      </c>
      <c r="E113" s="35">
        <v>20</v>
      </c>
      <c r="F113" s="35"/>
      <c r="G113" s="47">
        <v>1</v>
      </c>
      <c r="H113" s="36">
        <f t="shared" si="4"/>
        <v>20</v>
      </c>
      <c r="I113" s="32"/>
    </row>
    <row r="114" spans="1:9" ht="16.5" customHeight="1" x14ac:dyDescent="0.25">
      <c r="A114" s="28"/>
      <c r="B114" s="33" t="s">
        <v>72</v>
      </c>
      <c r="C114" s="8"/>
      <c r="D114" s="34">
        <v>1</v>
      </c>
      <c r="E114" s="35">
        <v>0.85</v>
      </c>
      <c r="F114" s="35"/>
      <c r="G114" s="47">
        <v>2.0499999999999998</v>
      </c>
      <c r="H114" s="36">
        <f t="shared" si="4"/>
        <v>1.7424999999999997</v>
      </c>
      <c r="I114" s="32"/>
    </row>
    <row r="115" spans="1:9" ht="16.5" customHeight="1" x14ac:dyDescent="0.25">
      <c r="A115" s="28"/>
      <c r="B115" s="33" t="s">
        <v>73</v>
      </c>
      <c r="C115" s="8"/>
      <c r="D115" s="34">
        <v>4</v>
      </c>
      <c r="E115" s="35">
        <v>4.5</v>
      </c>
      <c r="F115" s="35"/>
      <c r="G115" s="47"/>
      <c r="H115" s="36">
        <f t="shared" si="4"/>
        <v>18</v>
      </c>
      <c r="I115" s="32"/>
    </row>
    <row r="116" spans="1:9" ht="16.5" customHeight="1" x14ac:dyDescent="0.25">
      <c r="A116" s="48" t="s">
        <v>74</v>
      </c>
      <c r="B116" s="49" t="s">
        <v>75</v>
      </c>
      <c r="C116" s="38"/>
      <c r="D116" s="39"/>
      <c r="E116" s="40"/>
      <c r="F116" s="40"/>
      <c r="G116" s="40"/>
      <c r="H116" s="26"/>
      <c r="I116" s="41"/>
    </row>
    <row r="117" spans="1:9" ht="24" x14ac:dyDescent="0.25">
      <c r="A117" s="50" t="s">
        <v>76</v>
      </c>
      <c r="B117" s="51" t="s">
        <v>18</v>
      </c>
      <c r="C117" s="12" t="s">
        <v>19</v>
      </c>
      <c r="D117" s="30"/>
      <c r="E117" s="31"/>
      <c r="F117" s="31"/>
      <c r="G117" s="46"/>
      <c r="H117" s="26"/>
      <c r="I117" s="32">
        <f>+SUM(H118:H128)</f>
        <v>1101.0149999999999</v>
      </c>
    </row>
    <row r="118" spans="1:9" ht="16.5" customHeight="1" x14ac:dyDescent="0.25">
      <c r="A118" s="28"/>
      <c r="B118" s="33" t="s">
        <v>77</v>
      </c>
      <c r="C118" s="8"/>
      <c r="D118" s="34">
        <v>4</v>
      </c>
      <c r="E118" s="35">
        <v>23.3</v>
      </c>
      <c r="F118" s="35"/>
      <c r="G118" s="47">
        <v>2.8</v>
      </c>
      <c r="H118" s="36">
        <f t="shared" ref="H118:H126" si="5">+PRODUCT(D118:G118)</f>
        <v>260.95999999999998</v>
      </c>
      <c r="I118" s="32"/>
    </row>
    <row r="119" spans="1:9" ht="16.5" customHeight="1" x14ac:dyDescent="0.25">
      <c r="A119" s="28"/>
      <c r="B119" s="33" t="s">
        <v>65</v>
      </c>
      <c r="C119" s="8"/>
      <c r="D119" s="34">
        <v>-4</v>
      </c>
      <c r="E119" s="35"/>
      <c r="F119" s="35">
        <v>1</v>
      </c>
      <c r="G119" s="47">
        <v>2.1</v>
      </c>
      <c r="H119" s="36">
        <f t="shared" si="5"/>
        <v>-8.4</v>
      </c>
      <c r="I119" s="32"/>
    </row>
    <row r="120" spans="1:9" ht="16.5" customHeight="1" x14ac:dyDescent="0.25">
      <c r="A120" s="28"/>
      <c r="B120" s="33" t="s">
        <v>66</v>
      </c>
      <c r="C120" s="8"/>
      <c r="D120" s="34">
        <v>-4</v>
      </c>
      <c r="E120" s="35"/>
      <c r="F120" s="35">
        <v>1.5</v>
      </c>
      <c r="G120" s="47">
        <v>1.5</v>
      </c>
      <c r="H120" s="36">
        <f t="shared" si="5"/>
        <v>-9</v>
      </c>
      <c r="I120" s="32"/>
    </row>
    <row r="121" spans="1:9" ht="16.5" customHeight="1" x14ac:dyDescent="0.25">
      <c r="A121" s="28"/>
      <c r="B121" s="33" t="s">
        <v>230</v>
      </c>
      <c r="C121" s="8"/>
      <c r="D121" s="34">
        <v>4</v>
      </c>
      <c r="E121" s="35">
        <f>84.3+3.8</f>
        <v>88.1</v>
      </c>
      <c r="F121" s="35"/>
      <c r="G121" s="47">
        <v>2.8</v>
      </c>
      <c r="H121" s="36">
        <f t="shared" si="5"/>
        <v>986.71999999999991</v>
      </c>
      <c r="I121" s="32"/>
    </row>
    <row r="122" spans="1:9" ht="16.5" customHeight="1" x14ac:dyDescent="0.25">
      <c r="A122" s="28"/>
      <c r="B122" s="33" t="s">
        <v>231</v>
      </c>
      <c r="C122" s="8"/>
      <c r="D122" s="34">
        <v>-1</v>
      </c>
      <c r="E122" s="35"/>
      <c r="F122" s="35">
        <v>0.9</v>
      </c>
      <c r="G122" s="47">
        <v>0.4</v>
      </c>
      <c r="H122" s="36">
        <f t="shared" si="5"/>
        <v>-0.36000000000000004</v>
      </c>
      <c r="I122" s="32"/>
    </row>
    <row r="123" spans="1:9" ht="16.5" customHeight="1" x14ac:dyDescent="0.25">
      <c r="A123" s="28"/>
      <c r="B123" s="33" t="s">
        <v>232</v>
      </c>
      <c r="C123" s="8"/>
      <c r="D123" s="34">
        <v>-2</v>
      </c>
      <c r="E123" s="35"/>
      <c r="F123" s="35">
        <v>1</v>
      </c>
      <c r="G123" s="47">
        <v>1.5</v>
      </c>
      <c r="H123" s="36">
        <f t="shared" si="5"/>
        <v>-3</v>
      </c>
      <c r="I123" s="32"/>
    </row>
    <row r="124" spans="1:9" ht="16.5" customHeight="1" x14ac:dyDescent="0.25">
      <c r="A124" s="28"/>
      <c r="B124" s="33" t="s">
        <v>233</v>
      </c>
      <c r="C124" s="8"/>
      <c r="D124" s="34">
        <v>-1</v>
      </c>
      <c r="E124" s="35"/>
      <c r="F124" s="35">
        <v>1</v>
      </c>
      <c r="G124" s="47">
        <v>0.4</v>
      </c>
      <c r="H124" s="36">
        <f t="shared" si="5"/>
        <v>-0.4</v>
      </c>
      <c r="I124" s="32"/>
    </row>
    <row r="125" spans="1:9" ht="16.5" customHeight="1" x14ac:dyDescent="0.25">
      <c r="A125" s="28"/>
      <c r="B125" s="33" t="s">
        <v>234</v>
      </c>
      <c r="C125" s="8"/>
      <c r="D125" s="34">
        <v>-1</v>
      </c>
      <c r="E125" s="35"/>
      <c r="F125" s="35">
        <v>1.2</v>
      </c>
      <c r="G125" s="47">
        <v>0.4</v>
      </c>
      <c r="H125" s="36">
        <f t="shared" si="5"/>
        <v>-0.48</v>
      </c>
      <c r="I125" s="32"/>
    </row>
    <row r="126" spans="1:9" ht="16.5" customHeight="1" x14ac:dyDescent="0.25">
      <c r="A126" s="28"/>
      <c r="B126" s="33" t="s">
        <v>235</v>
      </c>
      <c r="C126" s="8"/>
      <c r="D126" s="34">
        <v>-1</v>
      </c>
      <c r="E126" s="35"/>
      <c r="F126" s="35">
        <v>2.1</v>
      </c>
      <c r="G126" s="47">
        <v>1.5</v>
      </c>
      <c r="H126" s="36">
        <f t="shared" si="5"/>
        <v>-3.1500000000000004</v>
      </c>
      <c r="I126" s="32"/>
    </row>
    <row r="127" spans="1:9" ht="16.5" customHeight="1" x14ac:dyDescent="0.25">
      <c r="A127" s="28"/>
      <c r="B127" s="33" t="s">
        <v>236</v>
      </c>
      <c r="C127" s="8"/>
      <c r="D127" s="34">
        <v>-1</v>
      </c>
      <c r="E127" s="35"/>
      <c r="F127" s="35">
        <f>2.85+75</f>
        <v>77.849999999999994</v>
      </c>
      <c r="G127" s="47">
        <v>1.5</v>
      </c>
      <c r="H127" s="36">
        <f t="shared" ref="H127:H128" si="6">+PRODUCT(D127:G127)</f>
        <v>-116.77499999999999</v>
      </c>
      <c r="I127" s="32"/>
    </row>
    <row r="128" spans="1:9" ht="16.5" customHeight="1" x14ac:dyDescent="0.25">
      <c r="A128" s="28"/>
      <c r="B128" s="33" t="s">
        <v>237</v>
      </c>
      <c r="C128" s="8"/>
      <c r="D128" s="34">
        <v>-1</v>
      </c>
      <c r="E128" s="35"/>
      <c r="F128" s="35">
        <f>2.65+0.75</f>
        <v>3.4</v>
      </c>
      <c r="G128" s="47">
        <v>1.5</v>
      </c>
      <c r="H128" s="36">
        <f t="shared" si="6"/>
        <v>-5.0999999999999996</v>
      </c>
      <c r="I128" s="32"/>
    </row>
    <row r="129" spans="1:9" ht="16.5" customHeight="1" x14ac:dyDescent="0.25">
      <c r="A129" s="15">
        <v>8</v>
      </c>
      <c r="B129" s="16" t="s">
        <v>78</v>
      </c>
      <c r="C129" s="17"/>
      <c r="D129" s="18"/>
      <c r="E129" s="19"/>
      <c r="F129" s="19"/>
      <c r="G129" s="19"/>
      <c r="H129" s="19"/>
      <c r="I129" s="20"/>
    </row>
    <row r="130" spans="1:9" ht="16.5" customHeight="1" x14ac:dyDescent="0.25">
      <c r="A130" s="21">
        <v>8.1</v>
      </c>
      <c r="B130" s="22" t="s">
        <v>16</v>
      </c>
      <c r="C130" s="38"/>
      <c r="D130" s="39"/>
      <c r="E130" s="40"/>
      <c r="F130" s="40"/>
      <c r="G130" s="40"/>
      <c r="H130" s="26"/>
      <c r="I130" s="41"/>
    </row>
    <row r="131" spans="1:9" ht="16.5" customHeight="1" x14ac:dyDescent="0.25">
      <c r="A131" s="48" t="s">
        <v>79</v>
      </c>
      <c r="B131" s="49" t="s">
        <v>80</v>
      </c>
      <c r="C131" s="38"/>
      <c r="D131" s="39"/>
      <c r="E131" s="40"/>
      <c r="F131" s="40"/>
      <c r="G131" s="40"/>
      <c r="H131" s="26"/>
      <c r="I131" s="41"/>
    </row>
    <row r="132" spans="1:9" ht="16.5" customHeight="1" x14ac:dyDescent="0.25">
      <c r="A132" s="50" t="s">
        <v>81</v>
      </c>
      <c r="B132" s="29" t="s">
        <v>82</v>
      </c>
      <c r="C132" s="52" t="s">
        <v>19</v>
      </c>
      <c r="D132" s="39"/>
      <c r="E132" s="40"/>
      <c r="F132" s="40"/>
      <c r="G132" s="40"/>
      <c r="H132" s="26"/>
      <c r="I132" s="32">
        <f>SUM(H133:H135)</f>
        <v>102.16</v>
      </c>
    </row>
    <row r="133" spans="1:9" ht="16.5" customHeight="1" x14ac:dyDescent="0.25">
      <c r="A133" s="50"/>
      <c r="B133" s="33" t="s">
        <v>83</v>
      </c>
      <c r="C133" s="38"/>
      <c r="D133" s="34">
        <v>1</v>
      </c>
      <c r="E133" s="35">
        <f>72.8+0.2+0.2</f>
        <v>73.2</v>
      </c>
      <c r="F133" s="35"/>
      <c r="G133" s="47">
        <v>0.6</v>
      </c>
      <c r="H133" s="36">
        <f>+PRODUCT(D133:G133)</f>
        <v>43.92</v>
      </c>
      <c r="I133" s="41"/>
    </row>
    <row r="134" spans="1:9" ht="16.5" customHeight="1" x14ac:dyDescent="0.25">
      <c r="A134" s="48"/>
      <c r="B134" s="33" t="s">
        <v>84</v>
      </c>
      <c r="C134" s="38"/>
      <c r="D134" s="34">
        <v>1</v>
      </c>
      <c r="E134" s="35">
        <v>72.8</v>
      </c>
      <c r="F134" s="35"/>
      <c r="G134" s="47">
        <v>0.6</v>
      </c>
      <c r="H134" s="36">
        <f>+PRODUCT(D134:G134)</f>
        <v>43.68</v>
      </c>
      <c r="I134" s="41"/>
    </row>
    <row r="135" spans="1:9" ht="16.5" customHeight="1" x14ac:dyDescent="0.25">
      <c r="A135" s="48"/>
      <c r="B135" s="33" t="s">
        <v>85</v>
      </c>
      <c r="C135" s="38"/>
      <c r="D135" s="34">
        <v>1</v>
      </c>
      <c r="E135" s="35">
        <v>72.8</v>
      </c>
      <c r="F135" s="35">
        <v>0.2</v>
      </c>
      <c r="G135" s="47"/>
      <c r="H135" s="36">
        <f>+PRODUCT(D135:G135)</f>
        <v>14.56</v>
      </c>
      <c r="I135" s="41"/>
    </row>
    <row r="136" spans="1:9" ht="16.5" customHeight="1" x14ac:dyDescent="0.25">
      <c r="A136" s="50" t="s">
        <v>86</v>
      </c>
      <c r="B136" s="51" t="s">
        <v>18</v>
      </c>
      <c r="C136" s="12" t="s">
        <v>19</v>
      </c>
      <c r="D136" s="30"/>
      <c r="E136" s="31"/>
      <c r="F136" s="31"/>
      <c r="G136" s="46"/>
      <c r="H136" s="26"/>
      <c r="I136" s="32">
        <f>SUM(H137:H139)</f>
        <v>102.16</v>
      </c>
    </row>
    <row r="137" spans="1:9" ht="16.5" customHeight="1" x14ac:dyDescent="0.25">
      <c r="A137" s="28"/>
      <c r="B137" s="33" t="s">
        <v>83</v>
      </c>
      <c r="C137" s="38"/>
      <c r="D137" s="34">
        <v>1</v>
      </c>
      <c r="E137" s="35">
        <f>72.8+0.2+0.2</f>
        <v>73.2</v>
      </c>
      <c r="F137" s="35"/>
      <c r="G137" s="47">
        <v>0.6</v>
      </c>
      <c r="H137" s="36">
        <f>+PRODUCT(D137:G137)</f>
        <v>43.92</v>
      </c>
      <c r="I137" s="32"/>
    </row>
    <row r="138" spans="1:9" ht="16.5" customHeight="1" x14ac:dyDescent="0.25">
      <c r="A138" s="28"/>
      <c r="B138" s="33" t="s">
        <v>84</v>
      </c>
      <c r="C138" s="38"/>
      <c r="D138" s="34">
        <v>1</v>
      </c>
      <c r="E138" s="35">
        <v>72.8</v>
      </c>
      <c r="F138" s="35"/>
      <c r="G138" s="47">
        <v>0.6</v>
      </c>
      <c r="H138" s="36">
        <f>+PRODUCT(D138:G138)</f>
        <v>43.68</v>
      </c>
      <c r="I138" s="32"/>
    </row>
    <row r="139" spans="1:9" ht="16.5" customHeight="1" x14ac:dyDescent="0.25">
      <c r="A139" s="28"/>
      <c r="B139" s="33" t="s">
        <v>85</v>
      </c>
      <c r="C139" s="38"/>
      <c r="D139" s="34">
        <v>1</v>
      </c>
      <c r="E139" s="35">
        <v>72.8</v>
      </c>
      <c r="F139" s="35">
        <v>0.2</v>
      </c>
      <c r="G139" s="47"/>
      <c r="H139" s="36">
        <f>+PRODUCT(D139:G139)</f>
        <v>14.56</v>
      </c>
      <c r="I139" s="32"/>
    </row>
    <row r="140" spans="1:9" ht="16.5" customHeight="1" x14ac:dyDescent="0.25">
      <c r="A140" s="50" t="s">
        <v>87</v>
      </c>
      <c r="B140" s="51" t="s">
        <v>88</v>
      </c>
      <c r="C140" s="12" t="s">
        <v>33</v>
      </c>
      <c r="D140" s="30"/>
      <c r="E140" s="31"/>
      <c r="F140" s="31"/>
      <c r="G140" s="46"/>
      <c r="H140" s="26"/>
      <c r="I140" s="32">
        <f>+H141</f>
        <v>39.199999999999996</v>
      </c>
    </row>
    <row r="141" spans="1:9" ht="16.5" customHeight="1" x14ac:dyDescent="0.25">
      <c r="A141" s="28"/>
      <c r="B141" s="33" t="s">
        <v>89</v>
      </c>
      <c r="C141" s="8"/>
      <c r="D141" s="34">
        <v>28</v>
      </c>
      <c r="E141" s="35">
        <f>0.6+0.6+0.2</f>
        <v>1.4</v>
      </c>
      <c r="F141" s="35"/>
      <c r="G141" s="47"/>
      <c r="H141" s="36">
        <f>+PRODUCT(D141:G141)</f>
        <v>39.199999999999996</v>
      </c>
      <c r="I141" s="32"/>
    </row>
    <row r="142" spans="1:9" ht="16.5" customHeight="1" x14ac:dyDescent="0.25">
      <c r="A142" s="15">
        <v>9</v>
      </c>
      <c r="B142" s="16" t="s">
        <v>90</v>
      </c>
      <c r="C142" s="17"/>
      <c r="D142" s="18"/>
      <c r="E142" s="19"/>
      <c r="F142" s="19"/>
      <c r="G142" s="19"/>
      <c r="H142" s="19"/>
      <c r="I142" s="20"/>
    </row>
    <row r="143" spans="1:9" ht="16.5" customHeight="1" x14ac:dyDescent="0.25">
      <c r="A143" s="21">
        <v>9.1</v>
      </c>
      <c r="B143" s="22" t="s">
        <v>16</v>
      </c>
      <c r="C143" s="38"/>
      <c r="D143" s="39"/>
      <c r="E143" s="40"/>
      <c r="F143" s="40"/>
      <c r="G143" s="40"/>
      <c r="H143" s="26"/>
      <c r="I143" s="41"/>
    </row>
    <row r="144" spans="1:9" ht="16.5" customHeight="1" x14ac:dyDescent="0.25">
      <c r="A144" s="48" t="s">
        <v>91</v>
      </c>
      <c r="B144" s="49" t="s">
        <v>92</v>
      </c>
      <c r="C144" s="38"/>
      <c r="D144" s="39"/>
      <c r="E144" s="40"/>
      <c r="F144" s="40"/>
      <c r="G144" s="40"/>
      <c r="H144" s="26"/>
      <c r="I144" s="41"/>
    </row>
    <row r="145" spans="1:9" ht="16.5" customHeight="1" x14ac:dyDescent="0.25">
      <c r="A145" s="50" t="s">
        <v>93</v>
      </c>
      <c r="B145" s="51" t="s">
        <v>94</v>
      </c>
      <c r="C145" s="12" t="s">
        <v>19</v>
      </c>
      <c r="D145" s="30"/>
      <c r="E145" s="31"/>
      <c r="F145" s="31"/>
      <c r="G145" s="46"/>
      <c r="H145" s="26"/>
      <c r="I145" s="32">
        <f>SUM(H146:H147)</f>
        <v>55.98</v>
      </c>
    </row>
    <row r="146" spans="1:9" ht="16.5" customHeight="1" x14ac:dyDescent="0.25">
      <c r="A146" s="50"/>
      <c r="B146" s="33" t="s">
        <v>95</v>
      </c>
      <c r="C146" s="8"/>
      <c r="D146" s="34">
        <v>2</v>
      </c>
      <c r="E146" s="35">
        <v>6</v>
      </c>
      <c r="F146" s="35"/>
      <c r="G146" s="47">
        <v>4.3</v>
      </c>
      <c r="H146" s="36">
        <f>+PRODUCT(D146:G146)</f>
        <v>51.599999999999994</v>
      </c>
      <c r="I146" s="32"/>
    </row>
    <row r="147" spans="1:9" ht="16.5" customHeight="1" x14ac:dyDescent="0.25">
      <c r="A147" s="48"/>
      <c r="B147" s="33" t="s">
        <v>96</v>
      </c>
      <c r="C147" s="8"/>
      <c r="D147" s="34">
        <v>1</v>
      </c>
      <c r="E147" s="35">
        <f>4.3*2+6</f>
        <v>14.6</v>
      </c>
      <c r="F147" s="35">
        <v>0.3</v>
      </c>
      <c r="G147" s="47"/>
      <c r="H147" s="36">
        <f>+PRODUCT(D147:G147)</f>
        <v>4.38</v>
      </c>
      <c r="I147" s="32"/>
    </row>
    <row r="148" spans="1:9" ht="16.5" customHeight="1" x14ac:dyDescent="0.25">
      <c r="A148" s="15">
        <v>10</v>
      </c>
      <c r="B148" s="16" t="s">
        <v>97</v>
      </c>
      <c r="C148" s="17"/>
      <c r="D148" s="18"/>
      <c r="E148" s="19"/>
      <c r="F148" s="19"/>
      <c r="G148" s="19"/>
      <c r="H148" s="19"/>
      <c r="I148" s="20"/>
    </row>
    <row r="149" spans="1:9" ht="16.5" customHeight="1" x14ac:dyDescent="0.25">
      <c r="A149" s="21">
        <v>10.1</v>
      </c>
      <c r="B149" s="22" t="s">
        <v>16</v>
      </c>
      <c r="C149" s="38"/>
      <c r="D149" s="39"/>
      <c r="E149" s="40"/>
      <c r="F149" s="40"/>
      <c r="G149" s="40"/>
      <c r="H149" s="26"/>
      <c r="I149" s="41"/>
    </row>
    <row r="150" spans="1:9" ht="25.5" x14ac:dyDescent="0.25">
      <c r="A150" s="28" t="s">
        <v>98</v>
      </c>
      <c r="B150" s="29" t="s">
        <v>18</v>
      </c>
      <c r="C150" s="12" t="s">
        <v>19</v>
      </c>
      <c r="D150" s="30"/>
      <c r="E150" s="31"/>
      <c r="F150" s="31"/>
      <c r="G150" s="31"/>
      <c r="H150" s="26"/>
      <c r="I150" s="32">
        <f>SUM(H151:H155)</f>
        <v>51.503999999999991</v>
      </c>
    </row>
    <row r="151" spans="1:9" ht="16.5" customHeight="1" x14ac:dyDescent="0.25">
      <c r="A151" s="28"/>
      <c r="B151" s="33" t="s">
        <v>99</v>
      </c>
      <c r="C151" s="8"/>
      <c r="D151" s="34">
        <v>1</v>
      </c>
      <c r="E151" s="35"/>
      <c r="F151" s="35">
        <v>5.0999999999999996</v>
      </c>
      <c r="G151" s="35">
        <v>2.46</v>
      </c>
      <c r="H151" s="36">
        <f>+PRODUCT(D151:G151)</f>
        <v>12.545999999999999</v>
      </c>
      <c r="I151" s="32"/>
    </row>
    <row r="152" spans="1:9" ht="16.5" customHeight="1" x14ac:dyDescent="0.25">
      <c r="A152" s="50"/>
      <c r="B152" s="33" t="s">
        <v>100</v>
      </c>
      <c r="C152" s="38"/>
      <c r="D152" s="34">
        <v>1</v>
      </c>
      <c r="E152" s="35"/>
      <c r="F152" s="35">
        <v>5.0999999999999996</v>
      </c>
      <c r="G152" s="35">
        <v>2.64</v>
      </c>
      <c r="H152" s="36">
        <f>+PRODUCT(D152:G152)</f>
        <v>13.464</v>
      </c>
      <c r="I152" s="41"/>
    </row>
    <row r="153" spans="1:9" ht="16.5" customHeight="1" x14ac:dyDescent="0.25">
      <c r="A153" s="48"/>
      <c r="B153" s="33" t="s">
        <v>101</v>
      </c>
      <c r="C153" s="38"/>
      <c r="D153" s="34">
        <v>1</v>
      </c>
      <c r="E153" s="35"/>
      <c r="F153" s="47">
        <v>5.0999999999999996</v>
      </c>
      <c r="G153" s="35">
        <v>2.64</v>
      </c>
      <c r="H153" s="36">
        <f>+PRODUCT(D153:G153)</f>
        <v>13.464</v>
      </c>
      <c r="I153" s="41"/>
    </row>
    <row r="154" spans="1:9" ht="16.5" customHeight="1" x14ac:dyDescent="0.25">
      <c r="A154" s="48"/>
      <c r="B154" s="33" t="s">
        <v>102</v>
      </c>
      <c r="C154" s="38"/>
      <c r="D154" s="34">
        <v>1</v>
      </c>
      <c r="E154" s="35"/>
      <c r="F154" s="47">
        <v>5.0999999999999996</v>
      </c>
      <c r="G154" s="35">
        <v>2.8</v>
      </c>
      <c r="H154" s="36">
        <f>+PRODUCT(D154:G154)</f>
        <v>14.279999999999998</v>
      </c>
      <c r="I154" s="41"/>
    </row>
    <row r="155" spans="1:9" ht="16.5" customHeight="1" x14ac:dyDescent="0.25">
      <c r="A155" s="48"/>
      <c r="B155" s="33" t="s">
        <v>103</v>
      </c>
      <c r="C155" s="8"/>
      <c r="D155" s="34">
        <v>-1</v>
      </c>
      <c r="E155" s="35"/>
      <c r="F155" s="35">
        <v>1</v>
      </c>
      <c r="G155" s="35">
        <v>2.25</v>
      </c>
      <c r="H155" s="36">
        <f>+PRODUCT(D155:G155)</f>
        <v>-2.25</v>
      </c>
      <c r="I155" s="41"/>
    </row>
    <row r="156" spans="1:9" ht="16.5" customHeight="1" x14ac:dyDescent="0.25">
      <c r="A156" s="15">
        <v>11</v>
      </c>
      <c r="B156" s="16" t="s">
        <v>104</v>
      </c>
      <c r="C156" s="17"/>
      <c r="D156" s="18"/>
      <c r="E156" s="19"/>
      <c r="F156" s="19"/>
      <c r="G156" s="19"/>
      <c r="H156" s="19"/>
      <c r="I156" s="20"/>
    </row>
    <row r="157" spans="1:9" ht="16.5" customHeight="1" x14ac:dyDescent="0.25">
      <c r="A157" s="21">
        <v>11.1</v>
      </c>
      <c r="B157" s="22" t="s">
        <v>105</v>
      </c>
      <c r="C157" s="38"/>
      <c r="D157" s="39"/>
      <c r="E157" s="40"/>
      <c r="F157" s="40"/>
      <c r="G157" s="40"/>
      <c r="H157" s="26"/>
      <c r="I157" s="41"/>
    </row>
    <row r="158" spans="1:9" ht="25.5" x14ac:dyDescent="0.25">
      <c r="A158" s="28" t="s">
        <v>106</v>
      </c>
      <c r="B158" s="29" t="s">
        <v>18</v>
      </c>
      <c r="C158" s="12" t="s">
        <v>19</v>
      </c>
      <c r="D158" s="30"/>
      <c r="E158" s="31"/>
      <c r="F158" s="31"/>
      <c r="G158" s="31"/>
      <c r="H158" s="26"/>
      <c r="I158" s="32">
        <f>SUM(H160:H205)</f>
        <v>415.3071000000001</v>
      </c>
    </row>
    <row r="159" spans="1:9" x14ac:dyDescent="0.25">
      <c r="A159" s="28"/>
      <c r="B159" s="33" t="s">
        <v>107</v>
      </c>
      <c r="C159" s="12"/>
      <c r="D159" s="30"/>
      <c r="E159" s="31"/>
      <c r="F159" s="31"/>
      <c r="G159" s="31"/>
      <c r="H159" s="26"/>
      <c r="I159" s="32"/>
    </row>
    <row r="160" spans="1:9" ht="16.5" customHeight="1" x14ac:dyDescent="0.25">
      <c r="A160" s="21"/>
      <c r="B160" s="33"/>
      <c r="C160" s="8"/>
      <c r="D160" s="34">
        <v>1</v>
      </c>
      <c r="E160" s="35">
        <v>22.7</v>
      </c>
      <c r="F160" s="35"/>
      <c r="G160" s="35">
        <v>5.2</v>
      </c>
      <c r="H160" s="36">
        <f t="shared" ref="H160:H205" si="7">+PRODUCT(D160:G160)</f>
        <v>118.04</v>
      </c>
      <c r="I160" s="41"/>
    </row>
    <row r="161" spans="1:9" ht="16.5" customHeight="1" x14ac:dyDescent="0.25">
      <c r="A161" s="21"/>
      <c r="B161" s="33"/>
      <c r="C161" s="8"/>
      <c r="D161" s="34">
        <v>1</v>
      </c>
      <c r="E161" s="35">
        <v>5.2</v>
      </c>
      <c r="F161" s="35"/>
      <c r="G161" s="35">
        <v>5.2</v>
      </c>
      <c r="H161" s="36">
        <f t="shared" si="7"/>
        <v>27.040000000000003</v>
      </c>
      <c r="I161" s="41"/>
    </row>
    <row r="162" spans="1:9" ht="16.5" customHeight="1" x14ac:dyDescent="0.25">
      <c r="A162" s="21"/>
      <c r="B162" s="33"/>
      <c r="C162" s="8"/>
      <c r="D162" s="34">
        <v>1</v>
      </c>
      <c r="E162" s="35">
        <v>22</v>
      </c>
      <c r="F162" s="35"/>
      <c r="G162" s="35">
        <v>5</v>
      </c>
      <c r="H162" s="36">
        <f t="shared" si="7"/>
        <v>110</v>
      </c>
      <c r="I162" s="41"/>
    </row>
    <row r="163" spans="1:9" ht="16.5" customHeight="1" x14ac:dyDescent="0.25">
      <c r="A163" s="21"/>
      <c r="B163" s="33"/>
      <c r="C163" s="8"/>
      <c r="D163" s="34">
        <v>1</v>
      </c>
      <c r="E163" s="35">
        <v>8.1</v>
      </c>
      <c r="F163" s="35"/>
      <c r="G163" s="35">
        <v>5</v>
      </c>
      <c r="H163" s="36">
        <f t="shared" si="7"/>
        <v>40.5</v>
      </c>
      <c r="I163" s="41"/>
    </row>
    <row r="164" spans="1:9" ht="16.5" customHeight="1" x14ac:dyDescent="0.25">
      <c r="A164" s="21"/>
      <c r="B164" s="33"/>
      <c r="C164" s="8"/>
      <c r="D164" s="34">
        <v>1</v>
      </c>
      <c r="E164" s="35">
        <v>3</v>
      </c>
      <c r="F164" s="35"/>
      <c r="G164" s="35"/>
      <c r="H164" s="36">
        <f t="shared" si="7"/>
        <v>3</v>
      </c>
      <c r="I164" s="41"/>
    </row>
    <row r="165" spans="1:9" ht="16.5" customHeight="1" x14ac:dyDescent="0.25">
      <c r="A165" s="21"/>
      <c r="B165" s="33"/>
      <c r="C165" s="8"/>
      <c r="D165" s="34">
        <v>1</v>
      </c>
      <c r="E165" s="35">
        <v>4.0999999999999996</v>
      </c>
      <c r="F165" s="35"/>
      <c r="G165" s="35">
        <v>5</v>
      </c>
      <c r="H165" s="36">
        <f t="shared" si="7"/>
        <v>20.5</v>
      </c>
      <c r="I165" s="41"/>
    </row>
    <row r="166" spans="1:9" ht="16.5" customHeight="1" x14ac:dyDescent="0.25">
      <c r="A166" s="21"/>
      <c r="B166" s="33"/>
      <c r="C166" s="8"/>
      <c r="D166" s="34">
        <v>1</v>
      </c>
      <c r="E166" s="35">
        <v>7.3</v>
      </c>
      <c r="F166" s="35"/>
      <c r="G166" s="35">
        <v>5</v>
      </c>
      <c r="H166" s="36">
        <f t="shared" si="7"/>
        <v>36.5</v>
      </c>
      <c r="I166" s="41"/>
    </row>
    <row r="167" spans="1:9" ht="16.5" customHeight="1" x14ac:dyDescent="0.25">
      <c r="A167" s="21"/>
      <c r="B167" s="33"/>
      <c r="C167" s="8"/>
      <c r="D167" s="34">
        <v>1</v>
      </c>
      <c r="E167" s="35">
        <v>1</v>
      </c>
      <c r="F167" s="35"/>
      <c r="G167" s="35">
        <v>5.2</v>
      </c>
      <c r="H167" s="36">
        <f t="shared" si="7"/>
        <v>5.2</v>
      </c>
      <c r="I167" s="41"/>
    </row>
    <row r="168" spans="1:9" ht="16.5" customHeight="1" x14ac:dyDescent="0.25">
      <c r="A168" s="21"/>
      <c r="B168" s="33"/>
      <c r="C168" s="8"/>
      <c r="D168" s="34">
        <v>1</v>
      </c>
      <c r="E168" s="35">
        <v>15.4</v>
      </c>
      <c r="F168" s="35"/>
      <c r="G168" s="35">
        <v>2.6</v>
      </c>
      <c r="H168" s="36">
        <f t="shared" si="7"/>
        <v>40.04</v>
      </c>
      <c r="I168" s="41"/>
    </row>
    <row r="169" spans="1:9" ht="16.5" customHeight="1" x14ac:dyDescent="0.25">
      <c r="A169" s="21"/>
      <c r="B169" s="33"/>
      <c r="C169" s="8"/>
      <c r="D169" s="34">
        <v>1</v>
      </c>
      <c r="E169" s="35">
        <v>9.4</v>
      </c>
      <c r="F169" s="35"/>
      <c r="G169" s="35">
        <v>2.6</v>
      </c>
      <c r="H169" s="36">
        <f t="shared" si="7"/>
        <v>24.44</v>
      </c>
      <c r="I169" s="41"/>
    </row>
    <row r="170" spans="1:9" ht="16.5" customHeight="1" x14ac:dyDescent="0.25">
      <c r="A170" s="21"/>
      <c r="B170" s="33"/>
      <c r="C170" s="8"/>
      <c r="D170" s="34">
        <v>1</v>
      </c>
      <c r="E170" s="35">
        <v>5.3</v>
      </c>
      <c r="F170" s="35"/>
      <c r="G170" s="35">
        <v>2.6</v>
      </c>
      <c r="H170" s="36">
        <f t="shared" si="7"/>
        <v>13.78</v>
      </c>
      <c r="I170" s="41"/>
    </row>
    <row r="171" spans="1:9" ht="16.5" customHeight="1" x14ac:dyDescent="0.25">
      <c r="A171" s="21"/>
      <c r="B171" s="33"/>
      <c r="C171" s="8"/>
      <c r="D171" s="34">
        <v>1</v>
      </c>
      <c r="E171" s="35">
        <v>23.5</v>
      </c>
      <c r="F171" s="35"/>
      <c r="G171" s="35">
        <v>2.6</v>
      </c>
      <c r="H171" s="36">
        <f t="shared" si="7"/>
        <v>61.1</v>
      </c>
      <c r="I171" s="41"/>
    </row>
    <row r="172" spans="1:9" ht="16.5" customHeight="1" x14ac:dyDescent="0.25">
      <c r="A172" s="21"/>
      <c r="B172" s="33"/>
      <c r="C172" s="8"/>
      <c r="D172" s="34">
        <v>1</v>
      </c>
      <c r="E172" s="35">
        <v>18.399999999999999</v>
      </c>
      <c r="F172" s="35"/>
      <c r="G172" s="35">
        <v>2.7</v>
      </c>
      <c r="H172" s="36">
        <f t="shared" si="7"/>
        <v>49.68</v>
      </c>
      <c r="I172" s="41"/>
    </row>
    <row r="173" spans="1:9" ht="16.5" customHeight="1" x14ac:dyDescent="0.25">
      <c r="A173" s="21"/>
      <c r="B173" s="33" t="s">
        <v>65</v>
      </c>
      <c r="C173" s="8"/>
      <c r="D173" s="34">
        <v>-2</v>
      </c>
      <c r="E173" s="35"/>
      <c r="F173" s="35">
        <v>2.2400000000000002</v>
      </c>
      <c r="G173" s="35">
        <v>2.2999999999999998</v>
      </c>
      <c r="H173" s="36">
        <f t="shared" si="7"/>
        <v>-10.304</v>
      </c>
      <c r="I173" s="41"/>
    </row>
    <row r="174" spans="1:9" ht="16.5" customHeight="1" x14ac:dyDescent="0.25">
      <c r="A174" s="21"/>
      <c r="B174" s="33" t="s">
        <v>65</v>
      </c>
      <c r="C174" s="8"/>
      <c r="D174" s="34">
        <v>-1</v>
      </c>
      <c r="E174" s="35"/>
      <c r="F174" s="35">
        <v>1.87</v>
      </c>
      <c r="G174" s="35">
        <v>2.2999999999999998</v>
      </c>
      <c r="H174" s="36">
        <f t="shared" si="7"/>
        <v>-4.3010000000000002</v>
      </c>
      <c r="I174" s="41"/>
    </row>
    <row r="175" spans="1:9" ht="16.5" customHeight="1" x14ac:dyDescent="0.25">
      <c r="A175" s="21"/>
      <c r="B175" s="33" t="s">
        <v>65</v>
      </c>
      <c r="C175" s="8"/>
      <c r="D175" s="34">
        <v>-1</v>
      </c>
      <c r="E175" s="35"/>
      <c r="F175" s="35">
        <v>0.86</v>
      </c>
      <c r="G175" s="35">
        <v>2.1800000000000002</v>
      </c>
      <c r="H175" s="36">
        <f t="shared" si="7"/>
        <v>-1.8748</v>
      </c>
      <c r="I175" s="41"/>
    </row>
    <row r="176" spans="1:9" ht="16.5" customHeight="1" x14ac:dyDescent="0.25">
      <c r="A176" s="21"/>
      <c r="B176" s="33" t="s">
        <v>65</v>
      </c>
      <c r="C176" s="8"/>
      <c r="D176" s="34">
        <v>-1</v>
      </c>
      <c r="E176" s="35"/>
      <c r="F176" s="35">
        <v>0.74</v>
      </c>
      <c r="G176" s="35">
        <v>1.9</v>
      </c>
      <c r="H176" s="36">
        <f t="shared" si="7"/>
        <v>-1.4059999999999999</v>
      </c>
      <c r="I176" s="41"/>
    </row>
    <row r="177" spans="1:9" ht="16.5" customHeight="1" x14ac:dyDescent="0.25">
      <c r="A177" s="21"/>
      <c r="B177" s="33" t="s">
        <v>65</v>
      </c>
      <c r="C177" s="8"/>
      <c r="D177" s="34">
        <v>-1</v>
      </c>
      <c r="E177" s="35"/>
      <c r="F177" s="35">
        <v>1.8</v>
      </c>
      <c r="G177" s="35">
        <v>2.4</v>
      </c>
      <c r="H177" s="36">
        <f t="shared" si="7"/>
        <v>-4.32</v>
      </c>
      <c r="I177" s="41"/>
    </row>
    <row r="178" spans="1:9" ht="16.5" customHeight="1" x14ac:dyDescent="0.25">
      <c r="A178" s="21"/>
      <c r="B178" s="33" t="s">
        <v>65</v>
      </c>
      <c r="C178" s="8"/>
      <c r="D178" s="34">
        <v>-1</v>
      </c>
      <c r="E178" s="35"/>
      <c r="F178" s="35">
        <v>0.95</v>
      </c>
      <c r="G178" s="35">
        <v>2.4</v>
      </c>
      <c r="H178" s="36">
        <f t="shared" si="7"/>
        <v>-2.2799999999999998</v>
      </c>
      <c r="I178" s="41"/>
    </row>
    <row r="179" spans="1:9" ht="16.5" customHeight="1" x14ac:dyDescent="0.25">
      <c r="A179" s="21"/>
      <c r="B179" s="33" t="s">
        <v>65</v>
      </c>
      <c r="C179" s="8"/>
      <c r="D179" s="34">
        <v>-2</v>
      </c>
      <c r="E179" s="35"/>
      <c r="F179" s="35">
        <v>2.23</v>
      </c>
      <c r="G179" s="35">
        <v>2.4700000000000002</v>
      </c>
      <c r="H179" s="36">
        <f t="shared" si="7"/>
        <v>-11.016200000000001</v>
      </c>
      <c r="I179" s="41"/>
    </row>
    <row r="180" spans="1:9" ht="16.5" customHeight="1" x14ac:dyDescent="0.25">
      <c r="A180" s="21"/>
      <c r="B180" s="33" t="s">
        <v>65</v>
      </c>
      <c r="C180" s="8"/>
      <c r="D180" s="34">
        <v>-2</v>
      </c>
      <c r="E180" s="35"/>
      <c r="F180" s="35">
        <v>2.2599999999999998</v>
      </c>
      <c r="G180" s="35">
        <v>2.2000000000000002</v>
      </c>
      <c r="H180" s="36">
        <f t="shared" si="7"/>
        <v>-9.9439999999999991</v>
      </c>
      <c r="I180" s="41"/>
    </row>
    <row r="181" spans="1:9" ht="16.5" customHeight="1" x14ac:dyDescent="0.25">
      <c r="A181" s="21"/>
      <c r="B181" s="33" t="s">
        <v>65</v>
      </c>
      <c r="C181" s="8"/>
      <c r="D181" s="34">
        <v>-1</v>
      </c>
      <c r="E181" s="35"/>
      <c r="F181" s="35">
        <v>2.04</v>
      </c>
      <c r="G181" s="35">
        <v>2.06</v>
      </c>
      <c r="H181" s="36">
        <f t="shared" si="7"/>
        <v>-4.2023999999999999</v>
      </c>
      <c r="I181" s="41"/>
    </row>
    <row r="182" spans="1:9" ht="16.5" customHeight="1" x14ac:dyDescent="0.25">
      <c r="A182" s="21"/>
      <c r="B182" s="33" t="s">
        <v>65</v>
      </c>
      <c r="C182" s="8"/>
      <c r="D182" s="34">
        <v>-1</v>
      </c>
      <c r="E182" s="35"/>
      <c r="F182" s="35">
        <v>2.2599999999999998</v>
      </c>
      <c r="G182" s="35">
        <v>2.2000000000000002</v>
      </c>
      <c r="H182" s="36">
        <f t="shared" si="7"/>
        <v>-4.9719999999999995</v>
      </c>
      <c r="I182" s="41"/>
    </row>
    <row r="183" spans="1:9" ht="16.5" customHeight="1" x14ac:dyDescent="0.25">
      <c r="A183" s="21"/>
      <c r="B183" s="33" t="s">
        <v>65</v>
      </c>
      <c r="C183" s="8"/>
      <c r="D183" s="34">
        <v>-1</v>
      </c>
      <c r="E183" s="35"/>
      <c r="F183" s="35">
        <v>1.6</v>
      </c>
      <c r="G183" s="35">
        <v>2.2599999999999998</v>
      </c>
      <c r="H183" s="36">
        <f t="shared" si="7"/>
        <v>-3.6159999999999997</v>
      </c>
      <c r="I183" s="41"/>
    </row>
    <row r="184" spans="1:9" ht="16.5" customHeight="1" x14ac:dyDescent="0.25">
      <c r="A184" s="21"/>
      <c r="B184" s="33" t="s">
        <v>65</v>
      </c>
      <c r="C184" s="8"/>
      <c r="D184" s="34">
        <v>-1</v>
      </c>
      <c r="E184" s="35"/>
      <c r="F184" s="35">
        <v>0.9</v>
      </c>
      <c r="G184" s="35">
        <v>2.1</v>
      </c>
      <c r="H184" s="36">
        <f t="shared" si="7"/>
        <v>-1.8900000000000001</v>
      </c>
      <c r="I184" s="41"/>
    </row>
    <row r="185" spans="1:9" ht="16.5" customHeight="1" x14ac:dyDescent="0.25">
      <c r="A185" s="21"/>
      <c r="B185" s="33" t="s">
        <v>65</v>
      </c>
      <c r="C185" s="8"/>
      <c r="D185" s="34">
        <v>-1</v>
      </c>
      <c r="E185" s="35"/>
      <c r="F185" s="35">
        <v>0.9</v>
      </c>
      <c r="G185" s="35">
        <v>2.1</v>
      </c>
      <c r="H185" s="36">
        <f t="shared" si="7"/>
        <v>-1.8900000000000001</v>
      </c>
      <c r="I185" s="41"/>
    </row>
    <row r="186" spans="1:9" ht="16.5" customHeight="1" x14ac:dyDescent="0.25">
      <c r="A186" s="21"/>
      <c r="B186" s="33" t="s">
        <v>65</v>
      </c>
      <c r="C186" s="8"/>
      <c r="D186" s="34">
        <v>-1</v>
      </c>
      <c r="E186" s="35"/>
      <c r="F186" s="35">
        <v>1.5</v>
      </c>
      <c r="G186" s="35">
        <v>2.02</v>
      </c>
      <c r="H186" s="36">
        <f t="shared" si="7"/>
        <v>-3.0300000000000002</v>
      </c>
      <c r="I186" s="41"/>
    </row>
    <row r="187" spans="1:9" ht="16.5" customHeight="1" x14ac:dyDescent="0.25">
      <c r="A187" s="21"/>
      <c r="B187" s="33" t="s">
        <v>65</v>
      </c>
      <c r="C187" s="8"/>
      <c r="D187" s="34">
        <v>-3</v>
      </c>
      <c r="E187" s="35"/>
      <c r="F187" s="35">
        <v>2.25</v>
      </c>
      <c r="G187" s="35">
        <v>2.06</v>
      </c>
      <c r="H187" s="36">
        <f t="shared" si="7"/>
        <v>-13.905000000000001</v>
      </c>
      <c r="I187" s="41"/>
    </row>
    <row r="188" spans="1:9" ht="16.5" customHeight="1" x14ac:dyDescent="0.25">
      <c r="A188" s="21"/>
      <c r="B188" s="33" t="s">
        <v>65</v>
      </c>
      <c r="C188" s="8"/>
      <c r="D188" s="34">
        <v>-4</v>
      </c>
      <c r="E188" s="35"/>
      <c r="F188" s="35">
        <v>2.1</v>
      </c>
      <c r="G188" s="35">
        <v>2.4300000000000002</v>
      </c>
      <c r="H188" s="36">
        <f t="shared" si="7"/>
        <v>-20.412000000000003</v>
      </c>
      <c r="I188" s="41"/>
    </row>
    <row r="189" spans="1:9" ht="16.5" customHeight="1" x14ac:dyDescent="0.25">
      <c r="A189" s="21"/>
      <c r="B189" s="33" t="s">
        <v>108</v>
      </c>
      <c r="C189" s="8"/>
      <c r="D189" s="34">
        <v>-1</v>
      </c>
      <c r="E189" s="35"/>
      <c r="F189" s="35">
        <v>3</v>
      </c>
      <c r="G189" s="35">
        <v>2.0699999999999998</v>
      </c>
      <c r="H189" s="36">
        <f t="shared" si="7"/>
        <v>-6.2099999999999991</v>
      </c>
      <c r="I189" s="41"/>
    </row>
    <row r="190" spans="1:9" ht="16.5" customHeight="1" x14ac:dyDescent="0.25">
      <c r="A190" s="21"/>
      <c r="B190" s="33" t="s">
        <v>109</v>
      </c>
      <c r="C190" s="8"/>
      <c r="D190" s="34">
        <v>-2</v>
      </c>
      <c r="E190" s="35"/>
      <c r="F190" s="35">
        <v>0.8</v>
      </c>
      <c r="G190" s="36">
        <v>1.5</v>
      </c>
      <c r="H190" s="36">
        <f t="shared" si="7"/>
        <v>-2.4000000000000004</v>
      </c>
      <c r="I190" s="41"/>
    </row>
    <row r="191" spans="1:9" ht="16.5" customHeight="1" x14ac:dyDescent="0.25">
      <c r="A191" s="21"/>
      <c r="B191" s="33" t="s">
        <v>109</v>
      </c>
      <c r="C191" s="8"/>
      <c r="D191" s="34">
        <v>-1</v>
      </c>
      <c r="E191" s="35"/>
      <c r="F191" s="35">
        <v>1.17</v>
      </c>
      <c r="G191" s="36">
        <v>0.35</v>
      </c>
      <c r="H191" s="36">
        <f t="shared" si="7"/>
        <v>-0.40949999999999998</v>
      </c>
      <c r="I191" s="41"/>
    </row>
    <row r="192" spans="1:9" ht="16.5" customHeight="1" x14ac:dyDescent="0.25">
      <c r="A192" s="21"/>
      <c r="B192" s="33" t="s">
        <v>109</v>
      </c>
      <c r="C192" s="8"/>
      <c r="D192" s="34">
        <v>-1</v>
      </c>
      <c r="E192" s="35"/>
      <c r="F192" s="35">
        <v>0.9</v>
      </c>
      <c r="G192" s="36">
        <v>0.35</v>
      </c>
      <c r="H192" s="36">
        <f t="shared" si="7"/>
        <v>-0.315</v>
      </c>
      <c r="I192" s="41"/>
    </row>
    <row r="193" spans="1:9" ht="16.5" customHeight="1" x14ac:dyDescent="0.25">
      <c r="A193" s="21"/>
      <c r="B193" s="33" t="s">
        <v>109</v>
      </c>
      <c r="C193" s="8"/>
      <c r="D193" s="34">
        <v>-1</v>
      </c>
      <c r="E193" s="35"/>
      <c r="F193" s="35">
        <v>0.85</v>
      </c>
      <c r="G193" s="36">
        <v>0.2</v>
      </c>
      <c r="H193" s="36">
        <f t="shared" si="7"/>
        <v>-0.17</v>
      </c>
      <c r="I193" s="41"/>
    </row>
    <row r="194" spans="1:9" ht="16.5" customHeight="1" x14ac:dyDescent="0.25">
      <c r="A194" s="21"/>
      <c r="B194" s="33" t="s">
        <v>109</v>
      </c>
      <c r="C194" s="8"/>
      <c r="D194" s="34">
        <v>-1</v>
      </c>
      <c r="E194" s="35"/>
      <c r="F194" s="35">
        <v>1.8</v>
      </c>
      <c r="G194" s="36">
        <v>1.54</v>
      </c>
      <c r="H194" s="36">
        <f t="shared" si="7"/>
        <v>-2.7720000000000002</v>
      </c>
      <c r="I194" s="41"/>
    </row>
    <row r="195" spans="1:9" ht="16.5" customHeight="1" x14ac:dyDescent="0.25">
      <c r="A195" s="21"/>
      <c r="B195" s="33" t="s">
        <v>109</v>
      </c>
      <c r="C195" s="8"/>
      <c r="D195" s="34">
        <v>-2</v>
      </c>
      <c r="E195" s="35"/>
      <c r="F195" s="35">
        <v>1</v>
      </c>
      <c r="G195" s="36">
        <v>0.35</v>
      </c>
      <c r="H195" s="36">
        <f t="shared" si="7"/>
        <v>-0.7</v>
      </c>
      <c r="I195" s="41"/>
    </row>
    <row r="196" spans="1:9" ht="16.5" customHeight="1" x14ac:dyDescent="0.25">
      <c r="A196" s="21"/>
      <c r="B196" s="33" t="s">
        <v>109</v>
      </c>
      <c r="C196" s="8"/>
      <c r="D196" s="34">
        <v>-1</v>
      </c>
      <c r="E196" s="35"/>
      <c r="F196" s="35">
        <v>0.8</v>
      </c>
      <c r="G196" s="36">
        <v>0.2</v>
      </c>
      <c r="H196" s="36">
        <f t="shared" si="7"/>
        <v>-0.16000000000000003</v>
      </c>
      <c r="I196" s="41"/>
    </row>
    <row r="197" spans="1:9" ht="16.5" customHeight="1" x14ac:dyDescent="0.25">
      <c r="A197" s="21"/>
      <c r="B197" s="33" t="s">
        <v>109</v>
      </c>
      <c r="C197" s="8"/>
      <c r="D197" s="34">
        <v>-1</v>
      </c>
      <c r="E197" s="35"/>
      <c r="F197" s="35">
        <v>1.85</v>
      </c>
      <c r="G197" s="36">
        <v>1.08</v>
      </c>
      <c r="H197" s="36">
        <f t="shared" si="7"/>
        <v>-1.9980000000000002</v>
      </c>
      <c r="I197" s="41"/>
    </row>
    <row r="198" spans="1:9" ht="16.5" customHeight="1" x14ac:dyDescent="0.25">
      <c r="A198" s="21"/>
      <c r="B198" s="33" t="s">
        <v>109</v>
      </c>
      <c r="C198" s="8"/>
      <c r="D198" s="34">
        <v>-1</v>
      </c>
      <c r="E198" s="35"/>
      <c r="F198" s="35">
        <v>1.5</v>
      </c>
      <c r="G198" s="36">
        <v>1.42</v>
      </c>
      <c r="H198" s="36">
        <f t="shared" si="7"/>
        <v>-2.13</v>
      </c>
      <c r="I198" s="41"/>
    </row>
    <row r="199" spans="1:9" ht="16.5" customHeight="1" x14ac:dyDescent="0.25">
      <c r="A199" s="21"/>
      <c r="B199" s="33" t="s">
        <v>109</v>
      </c>
      <c r="C199" s="8"/>
      <c r="D199" s="34">
        <v>-1</v>
      </c>
      <c r="E199" s="35"/>
      <c r="F199" s="35">
        <v>3</v>
      </c>
      <c r="G199" s="36">
        <v>1.31</v>
      </c>
      <c r="H199" s="36">
        <f t="shared" si="7"/>
        <v>-3.93</v>
      </c>
      <c r="I199" s="41"/>
    </row>
    <row r="200" spans="1:9" ht="16.5" customHeight="1" x14ac:dyDescent="0.25">
      <c r="A200" s="21"/>
      <c r="B200" s="33" t="s">
        <v>109</v>
      </c>
      <c r="C200" s="8"/>
      <c r="D200" s="34">
        <v>-1</v>
      </c>
      <c r="E200" s="35"/>
      <c r="F200" s="35">
        <v>3.5</v>
      </c>
      <c r="G200" s="36">
        <v>1.2</v>
      </c>
      <c r="H200" s="36">
        <f t="shared" si="7"/>
        <v>-4.2</v>
      </c>
      <c r="I200" s="41"/>
    </row>
    <row r="201" spans="1:9" ht="16.5" customHeight="1" x14ac:dyDescent="0.25">
      <c r="A201" s="21"/>
      <c r="B201" s="33" t="s">
        <v>109</v>
      </c>
      <c r="C201" s="8"/>
      <c r="D201" s="34">
        <v>-1</v>
      </c>
      <c r="E201" s="35"/>
      <c r="F201" s="35">
        <v>2.2000000000000002</v>
      </c>
      <c r="G201" s="36">
        <v>1.5</v>
      </c>
      <c r="H201" s="36">
        <f t="shared" si="7"/>
        <v>-3.3000000000000003</v>
      </c>
      <c r="I201" s="41"/>
    </row>
    <row r="202" spans="1:9" ht="16.5" customHeight="1" x14ac:dyDescent="0.25">
      <c r="A202" s="21"/>
      <c r="B202" s="33" t="s">
        <v>109</v>
      </c>
      <c r="C202" s="8"/>
      <c r="D202" s="34">
        <v>-1</v>
      </c>
      <c r="E202" s="35"/>
      <c r="F202" s="35">
        <v>0.9</v>
      </c>
      <c r="G202" s="36">
        <v>0.35</v>
      </c>
      <c r="H202" s="36">
        <f t="shared" si="7"/>
        <v>-0.315</v>
      </c>
      <c r="I202" s="41"/>
    </row>
    <row r="203" spans="1:9" ht="16.5" customHeight="1" x14ac:dyDescent="0.25">
      <c r="A203" s="21"/>
      <c r="B203" s="33" t="s">
        <v>109</v>
      </c>
      <c r="C203" s="8"/>
      <c r="D203" s="34">
        <v>-4</v>
      </c>
      <c r="E203" s="35"/>
      <c r="F203" s="35">
        <v>1</v>
      </c>
      <c r="G203" s="36">
        <v>0.35</v>
      </c>
      <c r="H203" s="36">
        <f t="shared" si="7"/>
        <v>-1.4</v>
      </c>
      <c r="I203" s="41"/>
    </row>
    <row r="204" spans="1:9" ht="16.5" customHeight="1" x14ac:dyDescent="0.25">
      <c r="A204" s="21"/>
      <c r="B204" s="33" t="s">
        <v>109</v>
      </c>
      <c r="C204" s="8"/>
      <c r="D204" s="34">
        <v>-1</v>
      </c>
      <c r="E204" s="35"/>
      <c r="F204" s="35">
        <v>1.5</v>
      </c>
      <c r="G204" s="36">
        <v>1.3</v>
      </c>
      <c r="H204" s="36">
        <f t="shared" si="7"/>
        <v>-1.9500000000000002</v>
      </c>
      <c r="I204" s="41"/>
    </row>
    <row r="205" spans="1:9" ht="16.5" customHeight="1" x14ac:dyDescent="0.25">
      <c r="A205" s="21"/>
      <c r="B205" s="33" t="s">
        <v>109</v>
      </c>
      <c r="C205" s="8"/>
      <c r="D205" s="34">
        <v>-1</v>
      </c>
      <c r="E205" s="35"/>
      <c r="F205" s="35">
        <v>1.8</v>
      </c>
      <c r="G205" s="36">
        <v>1.55</v>
      </c>
      <c r="H205" s="36">
        <f t="shared" si="7"/>
        <v>-2.79</v>
      </c>
      <c r="I205" s="41"/>
    </row>
    <row r="206" spans="1:9" ht="16.5" customHeight="1" x14ac:dyDescent="0.25">
      <c r="A206" s="21">
        <v>11.1</v>
      </c>
      <c r="B206" s="22" t="s">
        <v>110</v>
      </c>
      <c r="C206" s="38"/>
      <c r="D206" s="39"/>
      <c r="E206" s="40"/>
      <c r="F206" s="40"/>
      <c r="G206" s="40"/>
      <c r="H206" s="26"/>
      <c r="I206" s="41"/>
    </row>
    <row r="207" spans="1:9" ht="25.5" x14ac:dyDescent="0.25">
      <c r="A207" s="28" t="s">
        <v>106</v>
      </c>
      <c r="B207" s="29" t="s">
        <v>18</v>
      </c>
      <c r="C207" s="12" t="s">
        <v>19</v>
      </c>
      <c r="D207" s="30"/>
      <c r="E207" s="31"/>
      <c r="F207" s="31"/>
      <c r="G207" s="31"/>
      <c r="H207" s="26"/>
      <c r="I207" s="32">
        <f>SUM(H208:H252)</f>
        <v>1319.8650000000002</v>
      </c>
    </row>
    <row r="208" spans="1:9" ht="16.5" customHeight="1" x14ac:dyDescent="0.25">
      <c r="A208" s="28"/>
      <c r="B208" s="53" t="s">
        <v>111</v>
      </c>
      <c r="C208" s="12"/>
      <c r="D208" s="34">
        <v>1</v>
      </c>
      <c r="E208" s="35">
        <v>30</v>
      </c>
      <c r="F208" s="35"/>
      <c r="G208" s="35">
        <v>2.6</v>
      </c>
      <c r="H208" s="36">
        <f t="shared" ref="H208:H252" si="8">+PRODUCT(D208:G208)</f>
        <v>78</v>
      </c>
      <c r="I208" s="32"/>
    </row>
    <row r="209" spans="1:9" ht="16.5" customHeight="1" x14ac:dyDescent="0.25">
      <c r="A209" s="28"/>
      <c r="B209" s="33" t="s">
        <v>65</v>
      </c>
      <c r="C209" s="12"/>
      <c r="D209" s="34">
        <v>-1</v>
      </c>
      <c r="E209" s="35"/>
      <c r="F209" s="35">
        <v>2.2000000000000002</v>
      </c>
      <c r="G209" s="35">
        <v>2.1</v>
      </c>
      <c r="H209" s="36">
        <f t="shared" si="8"/>
        <v>-4.620000000000001</v>
      </c>
      <c r="I209" s="32"/>
    </row>
    <row r="210" spans="1:9" ht="16.5" customHeight="1" x14ac:dyDescent="0.25">
      <c r="A210" s="28"/>
      <c r="B210" s="33" t="s">
        <v>65</v>
      </c>
      <c r="C210" s="12"/>
      <c r="D210" s="34">
        <v>-1</v>
      </c>
      <c r="E210" s="35"/>
      <c r="F210" s="35">
        <v>0.8</v>
      </c>
      <c r="G210" s="35">
        <v>2.1</v>
      </c>
      <c r="H210" s="36">
        <f t="shared" si="8"/>
        <v>-1.6800000000000002</v>
      </c>
      <c r="I210" s="32"/>
    </row>
    <row r="211" spans="1:9" ht="16.5" customHeight="1" x14ac:dyDescent="0.25">
      <c r="A211" s="28"/>
      <c r="B211" s="33" t="s">
        <v>66</v>
      </c>
      <c r="C211" s="12"/>
      <c r="D211" s="34">
        <v>-1</v>
      </c>
      <c r="E211" s="35"/>
      <c r="F211" s="35">
        <v>0.9</v>
      </c>
      <c r="G211" s="35">
        <v>0.35</v>
      </c>
      <c r="H211" s="36">
        <f t="shared" si="8"/>
        <v>-0.315</v>
      </c>
      <c r="I211" s="32"/>
    </row>
    <row r="212" spans="1:9" ht="16.5" customHeight="1" x14ac:dyDescent="0.25">
      <c r="A212" s="21"/>
      <c r="B212" s="53" t="s">
        <v>112</v>
      </c>
      <c r="C212" s="12"/>
      <c r="D212" s="34">
        <v>1</v>
      </c>
      <c r="E212" s="35">
        <v>36</v>
      </c>
      <c r="F212" s="35"/>
      <c r="G212" s="35">
        <v>2.6</v>
      </c>
      <c r="H212" s="36">
        <f t="shared" si="8"/>
        <v>93.600000000000009</v>
      </c>
      <c r="I212" s="41"/>
    </row>
    <row r="213" spans="1:9" ht="16.5" customHeight="1" x14ac:dyDescent="0.25">
      <c r="A213" s="21"/>
      <c r="B213" s="33" t="s">
        <v>65</v>
      </c>
      <c r="C213" s="12"/>
      <c r="D213" s="34">
        <v>-1</v>
      </c>
      <c r="E213" s="35"/>
      <c r="F213" s="35">
        <v>2.2000000000000002</v>
      </c>
      <c r="G213" s="35">
        <v>2.1</v>
      </c>
      <c r="H213" s="36">
        <f t="shared" si="8"/>
        <v>-4.620000000000001</v>
      </c>
      <c r="I213" s="41"/>
    </row>
    <row r="214" spans="1:9" ht="16.5" customHeight="1" x14ac:dyDescent="0.25">
      <c r="A214" s="21"/>
      <c r="B214" s="33" t="s">
        <v>65</v>
      </c>
      <c r="C214" s="12"/>
      <c r="D214" s="34">
        <v>-1</v>
      </c>
      <c r="E214" s="35"/>
      <c r="F214" s="35">
        <v>0.8</v>
      </c>
      <c r="G214" s="35">
        <v>2.1</v>
      </c>
      <c r="H214" s="36">
        <f t="shared" si="8"/>
        <v>-1.6800000000000002</v>
      </c>
      <c r="I214" s="41"/>
    </row>
    <row r="215" spans="1:9" ht="16.5" customHeight="1" x14ac:dyDescent="0.25">
      <c r="A215" s="21"/>
      <c r="B215" s="33" t="s">
        <v>66</v>
      </c>
      <c r="C215" s="12"/>
      <c r="D215" s="34">
        <v>-1</v>
      </c>
      <c r="E215" s="35"/>
      <c r="F215" s="35">
        <v>1.5</v>
      </c>
      <c r="G215" s="35">
        <v>1.5</v>
      </c>
      <c r="H215" s="36">
        <f t="shared" si="8"/>
        <v>-2.25</v>
      </c>
      <c r="I215" s="41"/>
    </row>
    <row r="216" spans="1:9" ht="16.5" customHeight="1" x14ac:dyDescent="0.25">
      <c r="A216" s="21"/>
      <c r="B216" s="53" t="s">
        <v>113</v>
      </c>
      <c r="C216" s="12"/>
      <c r="D216" s="34">
        <v>1</v>
      </c>
      <c r="E216" s="35">
        <v>33</v>
      </c>
      <c r="F216" s="35"/>
      <c r="G216" s="35">
        <v>2.6</v>
      </c>
      <c r="H216" s="36">
        <f t="shared" si="8"/>
        <v>85.8</v>
      </c>
      <c r="I216" s="41"/>
    </row>
    <row r="217" spans="1:9" ht="16.5" customHeight="1" x14ac:dyDescent="0.25">
      <c r="A217" s="21"/>
      <c r="B217" s="33" t="s">
        <v>65</v>
      </c>
      <c r="C217" s="12"/>
      <c r="D217" s="34">
        <v>-1</v>
      </c>
      <c r="E217" s="35"/>
      <c r="F217" s="35">
        <v>2.2000000000000002</v>
      </c>
      <c r="G217" s="35">
        <v>2.1</v>
      </c>
      <c r="H217" s="36">
        <f t="shared" si="8"/>
        <v>-4.620000000000001</v>
      </c>
      <c r="I217" s="41"/>
    </row>
    <row r="218" spans="1:9" ht="16.5" customHeight="1" x14ac:dyDescent="0.25">
      <c r="A218" s="21"/>
      <c r="B218" s="33" t="s">
        <v>65</v>
      </c>
      <c r="C218" s="12"/>
      <c r="D218" s="34">
        <v>-1</v>
      </c>
      <c r="E218" s="35"/>
      <c r="F218" s="35">
        <v>0.8</v>
      </c>
      <c r="G218" s="35">
        <v>2.1</v>
      </c>
      <c r="H218" s="36">
        <f t="shared" si="8"/>
        <v>-1.6800000000000002</v>
      </c>
      <c r="I218" s="41"/>
    </row>
    <row r="219" spans="1:9" ht="16.5" customHeight="1" x14ac:dyDescent="0.25">
      <c r="A219" s="21"/>
      <c r="B219" s="33" t="s">
        <v>66</v>
      </c>
      <c r="C219" s="12"/>
      <c r="D219" s="34">
        <v>-1</v>
      </c>
      <c r="E219" s="35"/>
      <c r="F219" s="35">
        <v>0.9</v>
      </c>
      <c r="G219" s="35">
        <v>0.35</v>
      </c>
      <c r="H219" s="36">
        <f t="shared" si="8"/>
        <v>-0.315</v>
      </c>
      <c r="I219" s="41"/>
    </row>
    <row r="220" spans="1:9" ht="16.5" customHeight="1" x14ac:dyDescent="0.25">
      <c r="A220" s="21"/>
      <c r="B220" s="53" t="s">
        <v>114</v>
      </c>
      <c r="C220" s="12"/>
      <c r="D220" s="34">
        <v>1</v>
      </c>
      <c r="E220" s="35">
        <v>32</v>
      </c>
      <c r="F220" s="35"/>
      <c r="G220" s="35">
        <v>2.6</v>
      </c>
      <c r="H220" s="36">
        <f t="shared" si="8"/>
        <v>83.2</v>
      </c>
      <c r="I220" s="41"/>
    </row>
    <row r="221" spans="1:9" ht="16.5" customHeight="1" x14ac:dyDescent="0.25">
      <c r="A221" s="21"/>
      <c r="B221" s="33" t="s">
        <v>65</v>
      </c>
      <c r="C221" s="12"/>
      <c r="D221" s="34">
        <v>-1</v>
      </c>
      <c r="E221" s="35"/>
      <c r="F221" s="35">
        <v>2.2000000000000002</v>
      </c>
      <c r="G221" s="35">
        <v>2.1</v>
      </c>
      <c r="H221" s="36">
        <f t="shared" si="8"/>
        <v>-4.620000000000001</v>
      </c>
      <c r="I221" s="41"/>
    </row>
    <row r="222" spans="1:9" ht="16.5" customHeight="1" x14ac:dyDescent="0.25">
      <c r="A222" s="21"/>
      <c r="B222" s="33" t="s">
        <v>65</v>
      </c>
      <c r="C222" s="12"/>
      <c r="D222" s="34">
        <v>-1</v>
      </c>
      <c r="E222" s="35"/>
      <c r="F222" s="35">
        <v>0.8</v>
      </c>
      <c r="G222" s="35">
        <v>2.1</v>
      </c>
      <c r="H222" s="36">
        <f t="shared" si="8"/>
        <v>-1.6800000000000002</v>
      </c>
      <c r="I222" s="41"/>
    </row>
    <row r="223" spans="1:9" ht="16.5" customHeight="1" x14ac:dyDescent="0.25">
      <c r="A223" s="21"/>
      <c r="B223" s="33" t="s">
        <v>66</v>
      </c>
      <c r="C223" s="12"/>
      <c r="D223" s="34">
        <v>-1</v>
      </c>
      <c r="E223" s="35"/>
      <c r="F223" s="35">
        <v>0.9</v>
      </c>
      <c r="G223" s="35">
        <v>0.35</v>
      </c>
      <c r="H223" s="36">
        <f t="shared" si="8"/>
        <v>-0.315</v>
      </c>
      <c r="I223" s="41"/>
    </row>
    <row r="224" spans="1:9" ht="16.5" customHeight="1" x14ac:dyDescent="0.25">
      <c r="A224" s="21"/>
      <c r="B224" s="53" t="s">
        <v>115</v>
      </c>
      <c r="C224" s="12"/>
      <c r="D224" s="34">
        <v>1</v>
      </c>
      <c r="E224" s="35">
        <v>40</v>
      </c>
      <c r="F224" s="35"/>
      <c r="G224" s="35">
        <v>2.6</v>
      </c>
      <c r="H224" s="36">
        <f t="shared" si="8"/>
        <v>104</v>
      </c>
      <c r="I224" s="41"/>
    </row>
    <row r="225" spans="1:9" ht="16.5" customHeight="1" x14ac:dyDescent="0.25">
      <c r="A225" s="21"/>
      <c r="B225" s="33" t="s">
        <v>65</v>
      </c>
      <c r="C225" s="12"/>
      <c r="D225" s="34">
        <v>-1</v>
      </c>
      <c r="E225" s="35"/>
      <c r="F225" s="35">
        <v>2.2000000000000002</v>
      </c>
      <c r="G225" s="35">
        <v>2.1</v>
      </c>
      <c r="H225" s="36">
        <f t="shared" si="8"/>
        <v>-4.620000000000001</v>
      </c>
      <c r="I225" s="41"/>
    </row>
    <row r="226" spans="1:9" ht="16.5" customHeight="1" x14ac:dyDescent="0.25">
      <c r="A226" s="21"/>
      <c r="B226" s="33" t="s">
        <v>65</v>
      </c>
      <c r="C226" s="12"/>
      <c r="D226" s="34">
        <v>-1</v>
      </c>
      <c r="E226" s="35"/>
      <c r="F226" s="35">
        <v>0.8</v>
      </c>
      <c r="G226" s="35">
        <v>2.1</v>
      </c>
      <c r="H226" s="36">
        <f t="shared" si="8"/>
        <v>-1.6800000000000002</v>
      </c>
      <c r="I226" s="41"/>
    </row>
    <row r="227" spans="1:9" ht="16.5" customHeight="1" x14ac:dyDescent="0.25">
      <c r="A227" s="21"/>
      <c r="B227" s="33" t="s">
        <v>66</v>
      </c>
      <c r="C227" s="12"/>
      <c r="D227" s="34">
        <v>-1</v>
      </c>
      <c r="E227" s="35"/>
      <c r="F227" s="35">
        <v>1.2</v>
      </c>
      <c r="G227" s="35">
        <v>1.2</v>
      </c>
      <c r="H227" s="36">
        <f t="shared" si="8"/>
        <v>-1.44</v>
      </c>
      <c r="I227" s="41"/>
    </row>
    <row r="228" spans="1:9" ht="16.5" customHeight="1" x14ac:dyDescent="0.25">
      <c r="A228" s="21"/>
      <c r="B228" s="53" t="s">
        <v>116</v>
      </c>
      <c r="C228" s="12"/>
      <c r="D228" s="34">
        <v>1</v>
      </c>
      <c r="E228" s="35">
        <v>30</v>
      </c>
      <c r="F228" s="35"/>
      <c r="G228" s="35">
        <v>2.6</v>
      </c>
      <c r="H228" s="36">
        <f t="shared" si="8"/>
        <v>78</v>
      </c>
      <c r="I228" s="41"/>
    </row>
    <row r="229" spans="1:9" ht="16.5" customHeight="1" x14ac:dyDescent="0.25">
      <c r="A229" s="21"/>
      <c r="B229" s="33" t="s">
        <v>65</v>
      </c>
      <c r="C229" s="12"/>
      <c r="D229" s="34">
        <v>-1</v>
      </c>
      <c r="E229" s="35"/>
      <c r="F229" s="35">
        <v>2.2000000000000002</v>
      </c>
      <c r="G229" s="35">
        <v>2.1</v>
      </c>
      <c r="H229" s="36">
        <f t="shared" si="8"/>
        <v>-4.620000000000001</v>
      </c>
      <c r="I229" s="41"/>
    </row>
    <row r="230" spans="1:9" ht="16.5" customHeight="1" x14ac:dyDescent="0.25">
      <c r="A230" s="21"/>
      <c r="B230" s="33" t="s">
        <v>65</v>
      </c>
      <c r="C230" s="12"/>
      <c r="D230" s="34">
        <v>-1</v>
      </c>
      <c r="E230" s="35"/>
      <c r="F230" s="35">
        <v>0.8</v>
      </c>
      <c r="G230" s="35">
        <v>2.1</v>
      </c>
      <c r="H230" s="36">
        <f t="shared" si="8"/>
        <v>-1.6800000000000002</v>
      </c>
      <c r="I230" s="41"/>
    </row>
    <row r="231" spans="1:9" ht="16.5" customHeight="1" x14ac:dyDescent="0.25">
      <c r="A231" s="21"/>
      <c r="B231" s="33" t="s">
        <v>66</v>
      </c>
      <c r="C231" s="12"/>
      <c r="D231" s="34">
        <v>-1</v>
      </c>
      <c r="E231" s="35"/>
      <c r="F231" s="35">
        <v>1.2</v>
      </c>
      <c r="G231" s="35">
        <v>0.35</v>
      </c>
      <c r="H231" s="36">
        <f t="shared" si="8"/>
        <v>-0.42</v>
      </c>
      <c r="I231" s="41"/>
    </row>
    <row r="232" spans="1:9" ht="16.5" customHeight="1" x14ac:dyDescent="0.25">
      <c r="A232" s="21"/>
      <c r="B232" s="33" t="s">
        <v>66</v>
      </c>
      <c r="C232" s="12"/>
      <c r="D232" s="34">
        <v>-2</v>
      </c>
      <c r="E232" s="35"/>
      <c r="F232" s="35">
        <v>0.5</v>
      </c>
      <c r="G232" s="35">
        <v>1.5</v>
      </c>
      <c r="H232" s="36">
        <f t="shared" si="8"/>
        <v>-1.5</v>
      </c>
      <c r="I232" s="41"/>
    </row>
    <row r="233" spans="1:9" ht="16.5" customHeight="1" x14ac:dyDescent="0.25">
      <c r="A233" s="21"/>
      <c r="B233" s="53" t="s">
        <v>117</v>
      </c>
      <c r="C233" s="12"/>
      <c r="D233" s="34">
        <v>1</v>
      </c>
      <c r="E233" s="35">
        <v>28</v>
      </c>
      <c r="F233" s="35"/>
      <c r="G233" s="35">
        <v>2.6</v>
      </c>
      <c r="H233" s="36">
        <f t="shared" si="8"/>
        <v>72.8</v>
      </c>
      <c r="I233" s="41"/>
    </row>
    <row r="234" spans="1:9" ht="16.5" customHeight="1" x14ac:dyDescent="0.25">
      <c r="A234" s="21"/>
      <c r="B234" s="33" t="s">
        <v>65</v>
      </c>
      <c r="C234" s="12"/>
      <c r="D234" s="34">
        <v>-1</v>
      </c>
      <c r="E234" s="35"/>
      <c r="F234" s="35">
        <v>2.2000000000000002</v>
      </c>
      <c r="G234" s="35">
        <v>2.1</v>
      </c>
      <c r="H234" s="36">
        <f t="shared" si="8"/>
        <v>-4.620000000000001</v>
      </c>
      <c r="I234" s="41"/>
    </row>
    <row r="235" spans="1:9" ht="16.5" customHeight="1" x14ac:dyDescent="0.25">
      <c r="A235" s="21"/>
      <c r="B235" s="33" t="s">
        <v>65</v>
      </c>
      <c r="C235" s="12"/>
      <c r="D235" s="34">
        <v>-1</v>
      </c>
      <c r="E235" s="35"/>
      <c r="F235" s="35">
        <v>0.8</v>
      </c>
      <c r="G235" s="35">
        <v>2.1</v>
      </c>
      <c r="H235" s="36">
        <f t="shared" si="8"/>
        <v>-1.6800000000000002</v>
      </c>
      <c r="I235" s="41"/>
    </row>
    <row r="236" spans="1:9" ht="16.5" customHeight="1" x14ac:dyDescent="0.25">
      <c r="A236" s="21"/>
      <c r="B236" s="33" t="s">
        <v>66</v>
      </c>
      <c r="C236" s="12"/>
      <c r="D236" s="34">
        <v>-1</v>
      </c>
      <c r="E236" s="35"/>
      <c r="F236" s="35">
        <v>1.2</v>
      </c>
      <c r="G236" s="35">
        <v>0.35</v>
      </c>
      <c r="H236" s="36">
        <f t="shared" si="8"/>
        <v>-0.42</v>
      </c>
      <c r="I236" s="41"/>
    </row>
    <row r="237" spans="1:9" ht="16.5" customHeight="1" x14ac:dyDescent="0.25">
      <c r="A237" s="21"/>
      <c r="B237" s="33" t="s">
        <v>66</v>
      </c>
      <c r="C237" s="12"/>
      <c r="D237" s="34">
        <v>-2</v>
      </c>
      <c r="E237" s="35"/>
      <c r="F237" s="35">
        <v>0.9</v>
      </c>
      <c r="G237" s="35">
        <v>1.5</v>
      </c>
      <c r="H237" s="36">
        <f t="shared" si="8"/>
        <v>-2.7</v>
      </c>
      <c r="I237" s="41"/>
    </row>
    <row r="238" spans="1:9" ht="16.5" customHeight="1" x14ac:dyDescent="0.25">
      <c r="A238" s="21"/>
      <c r="B238" s="53" t="s">
        <v>118</v>
      </c>
      <c r="C238" s="12"/>
      <c r="D238" s="34">
        <v>1</v>
      </c>
      <c r="E238" s="35">
        <v>43</v>
      </c>
      <c r="F238" s="35"/>
      <c r="G238" s="35">
        <v>2.6</v>
      </c>
      <c r="H238" s="36">
        <f t="shared" si="8"/>
        <v>111.8</v>
      </c>
      <c r="I238" s="41"/>
    </row>
    <row r="239" spans="1:9" ht="16.5" customHeight="1" x14ac:dyDescent="0.25">
      <c r="A239" s="21"/>
      <c r="B239" s="33" t="s">
        <v>65</v>
      </c>
      <c r="C239" s="12"/>
      <c r="D239" s="34">
        <v>-1</v>
      </c>
      <c r="E239" s="35"/>
      <c r="F239" s="35">
        <v>2.2000000000000002</v>
      </c>
      <c r="G239" s="35">
        <v>2.1</v>
      </c>
      <c r="H239" s="36">
        <f t="shared" si="8"/>
        <v>-4.620000000000001</v>
      </c>
      <c r="I239" s="41"/>
    </row>
    <row r="240" spans="1:9" ht="16.5" customHeight="1" x14ac:dyDescent="0.25">
      <c r="A240" s="21"/>
      <c r="B240" s="33" t="s">
        <v>65</v>
      </c>
      <c r="C240" s="12"/>
      <c r="D240" s="34">
        <v>-1</v>
      </c>
      <c r="E240" s="35"/>
      <c r="F240" s="35">
        <v>0.8</v>
      </c>
      <c r="G240" s="35">
        <v>2.1</v>
      </c>
      <c r="H240" s="36">
        <f t="shared" si="8"/>
        <v>-1.6800000000000002</v>
      </c>
      <c r="I240" s="41"/>
    </row>
    <row r="241" spans="1:9" ht="16.5" customHeight="1" x14ac:dyDescent="0.25">
      <c r="A241" s="21"/>
      <c r="B241" s="33" t="s">
        <v>66</v>
      </c>
      <c r="C241" s="12"/>
      <c r="D241" s="34">
        <v>-1</v>
      </c>
      <c r="E241" s="35"/>
      <c r="F241" s="35">
        <v>1.2</v>
      </c>
      <c r="G241" s="35">
        <v>0.35</v>
      </c>
      <c r="H241" s="36">
        <f t="shared" si="8"/>
        <v>-0.42</v>
      </c>
      <c r="I241" s="41"/>
    </row>
    <row r="242" spans="1:9" ht="16.5" customHeight="1" x14ac:dyDescent="0.25">
      <c r="A242" s="21"/>
      <c r="B242" s="53" t="s">
        <v>119</v>
      </c>
      <c r="C242" s="12"/>
      <c r="D242" s="34">
        <v>1</v>
      </c>
      <c r="E242" s="35">
        <v>27</v>
      </c>
      <c r="F242" s="35"/>
      <c r="G242" s="35">
        <v>2.6</v>
      </c>
      <c r="H242" s="36">
        <f t="shared" si="8"/>
        <v>70.2</v>
      </c>
      <c r="I242" s="41"/>
    </row>
    <row r="243" spans="1:9" ht="16.5" customHeight="1" x14ac:dyDescent="0.25">
      <c r="A243" s="21"/>
      <c r="B243" s="33" t="s">
        <v>65</v>
      </c>
      <c r="C243" s="12"/>
      <c r="D243" s="34">
        <v>-1</v>
      </c>
      <c r="E243" s="35"/>
      <c r="F243" s="35">
        <v>2.2000000000000002</v>
      </c>
      <c r="G243" s="35">
        <v>2.1</v>
      </c>
      <c r="H243" s="36">
        <f t="shared" si="8"/>
        <v>-4.620000000000001</v>
      </c>
      <c r="I243" s="41"/>
    </row>
    <row r="244" spans="1:9" ht="16.5" customHeight="1" x14ac:dyDescent="0.25">
      <c r="A244" s="21"/>
      <c r="B244" s="33" t="s">
        <v>65</v>
      </c>
      <c r="C244" s="12"/>
      <c r="D244" s="34">
        <v>-1</v>
      </c>
      <c r="E244" s="35"/>
      <c r="F244" s="35">
        <v>0.8</v>
      </c>
      <c r="G244" s="35">
        <v>2.1</v>
      </c>
      <c r="H244" s="36">
        <f t="shared" si="8"/>
        <v>-1.6800000000000002</v>
      </c>
      <c r="I244" s="41"/>
    </row>
    <row r="245" spans="1:9" ht="16.5" customHeight="1" x14ac:dyDescent="0.25">
      <c r="A245" s="21"/>
      <c r="B245" s="33" t="s">
        <v>65</v>
      </c>
      <c r="C245" s="12"/>
      <c r="D245" s="34">
        <v>-1</v>
      </c>
      <c r="E245" s="35"/>
      <c r="F245" s="35">
        <v>1</v>
      </c>
      <c r="G245" s="35">
        <v>2.1</v>
      </c>
      <c r="H245" s="36">
        <f t="shared" si="8"/>
        <v>-2.1</v>
      </c>
      <c r="I245" s="41"/>
    </row>
    <row r="246" spans="1:9" ht="16.5" customHeight="1" x14ac:dyDescent="0.25">
      <c r="A246" s="21"/>
      <c r="B246" s="33" t="s">
        <v>66</v>
      </c>
      <c r="C246" s="12"/>
      <c r="D246" s="34">
        <v>-1</v>
      </c>
      <c r="E246" s="35"/>
      <c r="F246" s="35">
        <v>1.2</v>
      </c>
      <c r="G246" s="35">
        <v>0.35</v>
      </c>
      <c r="H246" s="36">
        <f t="shared" si="8"/>
        <v>-0.42</v>
      </c>
      <c r="I246" s="41"/>
    </row>
    <row r="247" spans="1:9" ht="16.5" customHeight="1" x14ac:dyDescent="0.25">
      <c r="A247" s="21"/>
      <c r="B247" s="53" t="s">
        <v>120</v>
      </c>
      <c r="C247" s="12"/>
      <c r="D247" s="34">
        <v>1</v>
      </c>
      <c r="E247" s="35">
        <v>31</v>
      </c>
      <c r="F247" s="35"/>
      <c r="G247" s="35">
        <v>2.6</v>
      </c>
      <c r="H247" s="36">
        <f t="shared" si="8"/>
        <v>80.600000000000009</v>
      </c>
      <c r="I247" s="41"/>
    </row>
    <row r="248" spans="1:9" ht="16.5" customHeight="1" x14ac:dyDescent="0.25">
      <c r="A248" s="21"/>
      <c r="B248" s="33" t="s">
        <v>65</v>
      </c>
      <c r="C248" s="12"/>
      <c r="D248" s="34">
        <v>-1</v>
      </c>
      <c r="E248" s="35"/>
      <c r="F248" s="35">
        <v>2.2000000000000002</v>
      </c>
      <c r="G248" s="35">
        <v>2.1</v>
      </c>
      <c r="H248" s="36">
        <f t="shared" si="8"/>
        <v>-4.620000000000001</v>
      </c>
      <c r="I248" s="41"/>
    </row>
    <row r="249" spans="1:9" ht="16.5" customHeight="1" x14ac:dyDescent="0.25">
      <c r="A249" s="21"/>
      <c r="B249" s="33" t="s">
        <v>65</v>
      </c>
      <c r="C249" s="12"/>
      <c r="D249" s="34">
        <v>-1</v>
      </c>
      <c r="E249" s="35"/>
      <c r="F249" s="35">
        <v>0.8</v>
      </c>
      <c r="G249" s="35">
        <v>2.1</v>
      </c>
      <c r="H249" s="36">
        <f t="shared" si="8"/>
        <v>-1.6800000000000002</v>
      </c>
      <c r="I249" s="41"/>
    </row>
    <row r="250" spans="1:9" ht="16.5" customHeight="1" x14ac:dyDescent="0.25">
      <c r="A250" s="21"/>
      <c r="B250" s="33" t="s">
        <v>65</v>
      </c>
      <c r="C250" s="12"/>
      <c r="D250" s="34">
        <v>-1</v>
      </c>
      <c r="E250" s="35"/>
      <c r="F250" s="35">
        <v>1</v>
      </c>
      <c r="G250" s="35">
        <v>2.1</v>
      </c>
      <c r="H250" s="36">
        <f t="shared" si="8"/>
        <v>-2.1</v>
      </c>
      <c r="I250" s="41"/>
    </row>
    <row r="251" spans="1:9" ht="16.5" customHeight="1" x14ac:dyDescent="0.25">
      <c r="A251" s="21"/>
      <c r="B251" s="33" t="s">
        <v>66</v>
      </c>
      <c r="C251" s="12"/>
      <c r="D251" s="34">
        <v>-1</v>
      </c>
      <c r="E251" s="35"/>
      <c r="F251" s="35">
        <v>1.2</v>
      </c>
      <c r="G251" s="35">
        <v>0.35</v>
      </c>
      <c r="H251" s="36">
        <f t="shared" si="8"/>
        <v>-0.42</v>
      </c>
      <c r="I251" s="41"/>
    </row>
    <row r="252" spans="1:9" ht="16.5" customHeight="1" x14ac:dyDescent="0.25">
      <c r="A252" s="21"/>
      <c r="B252" s="53" t="s">
        <v>121</v>
      </c>
      <c r="C252" s="8"/>
      <c r="D252" s="34">
        <v>9</v>
      </c>
      <c r="E252" s="35">
        <v>60</v>
      </c>
      <c r="F252" s="35"/>
      <c r="G252" s="36"/>
      <c r="H252" s="36">
        <f t="shared" si="8"/>
        <v>540</v>
      </c>
      <c r="I252" s="41"/>
    </row>
    <row r="253" spans="1:9" s="54" customFormat="1" ht="16.5" customHeight="1" x14ac:dyDescent="0.25">
      <c r="A253" s="15">
        <v>12</v>
      </c>
      <c r="B253" s="16" t="s">
        <v>122</v>
      </c>
      <c r="C253" s="17"/>
      <c r="D253" s="18"/>
      <c r="E253" s="19"/>
      <c r="F253" s="19"/>
      <c r="G253" s="19"/>
      <c r="H253" s="19"/>
      <c r="I253" s="20"/>
    </row>
    <row r="254" spans="1:9" s="54" customFormat="1" ht="16.5" customHeight="1" x14ac:dyDescent="0.25">
      <c r="A254" s="21">
        <v>12.1</v>
      </c>
      <c r="B254" s="22" t="s">
        <v>16</v>
      </c>
      <c r="C254" s="38"/>
      <c r="D254" s="39"/>
      <c r="E254" s="40"/>
      <c r="F254" s="40"/>
      <c r="G254" s="40"/>
      <c r="H254" s="26"/>
      <c r="I254" s="41"/>
    </row>
    <row r="255" spans="1:9" s="54" customFormat="1" x14ac:dyDescent="0.25">
      <c r="A255" s="28" t="s">
        <v>123</v>
      </c>
      <c r="B255" s="51" t="s">
        <v>124</v>
      </c>
      <c r="C255" s="12" t="s">
        <v>19</v>
      </c>
      <c r="D255" s="30"/>
      <c r="E255" s="31"/>
      <c r="F255" s="31"/>
      <c r="G255" s="31"/>
      <c r="H255" s="26"/>
      <c r="I255" s="32">
        <f>SUM(H257:H264)</f>
        <v>34.979999999999997</v>
      </c>
    </row>
    <row r="256" spans="1:9" s="54" customFormat="1" ht="16.5" customHeight="1" x14ac:dyDescent="0.25">
      <c r="A256" s="28"/>
      <c r="B256" s="33" t="s">
        <v>125</v>
      </c>
      <c r="C256" s="12"/>
      <c r="D256" s="30"/>
      <c r="E256" s="31"/>
      <c r="F256" s="31"/>
      <c r="G256" s="31"/>
      <c r="H256" s="26"/>
      <c r="I256" s="32"/>
    </row>
    <row r="257" spans="1:9" s="54" customFormat="1" ht="16.5" customHeight="1" x14ac:dyDescent="0.25">
      <c r="A257" s="21"/>
      <c r="B257" s="33"/>
      <c r="C257" s="8"/>
      <c r="D257" s="34">
        <v>1</v>
      </c>
      <c r="E257" s="35">
        <v>3.4</v>
      </c>
      <c r="F257" s="35"/>
      <c r="G257" s="35">
        <v>2.2999999999999998</v>
      </c>
      <c r="H257" s="36">
        <f t="shared" ref="H257:H264" si="9">+PRODUCT(D257:G257)</f>
        <v>7.8199999999999994</v>
      </c>
      <c r="I257" s="41"/>
    </row>
    <row r="258" spans="1:9" s="54" customFormat="1" ht="16.5" customHeight="1" x14ac:dyDescent="0.25">
      <c r="A258" s="21"/>
      <c r="B258" s="33"/>
      <c r="C258" s="8"/>
      <c r="D258" s="34">
        <v>1</v>
      </c>
      <c r="E258" s="35">
        <v>3.4</v>
      </c>
      <c r="F258" s="35"/>
      <c r="G258" s="35">
        <v>0.8</v>
      </c>
      <c r="H258" s="36">
        <f t="shared" si="9"/>
        <v>2.72</v>
      </c>
      <c r="I258" s="41"/>
    </row>
    <row r="259" spans="1:9" s="54" customFormat="1" ht="16.5" customHeight="1" x14ac:dyDescent="0.25">
      <c r="A259" s="21"/>
      <c r="B259" s="33"/>
      <c r="C259" s="8"/>
      <c r="D259" s="34">
        <v>1</v>
      </c>
      <c r="E259" s="35">
        <v>1.5</v>
      </c>
      <c r="F259" s="35"/>
      <c r="G259" s="35">
        <v>2.2000000000000002</v>
      </c>
      <c r="H259" s="36">
        <f t="shared" si="9"/>
        <v>3.3000000000000003</v>
      </c>
      <c r="I259" s="41"/>
    </row>
    <row r="260" spans="1:9" s="54" customFormat="1" ht="16.5" customHeight="1" x14ac:dyDescent="0.25">
      <c r="A260" s="21"/>
      <c r="B260" s="33"/>
      <c r="C260" s="8"/>
      <c r="D260" s="34">
        <v>1</v>
      </c>
      <c r="E260" s="35">
        <v>1.2</v>
      </c>
      <c r="F260" s="35"/>
      <c r="G260" s="35">
        <v>2.2000000000000002</v>
      </c>
      <c r="H260" s="36">
        <f t="shared" si="9"/>
        <v>2.64</v>
      </c>
      <c r="I260" s="41"/>
    </row>
    <row r="261" spans="1:9" s="54" customFormat="1" ht="16.5" customHeight="1" x14ac:dyDescent="0.25">
      <c r="A261" s="21"/>
      <c r="B261" s="33"/>
      <c r="C261" s="8"/>
      <c r="D261" s="34">
        <v>1</v>
      </c>
      <c r="E261" s="35">
        <v>2.4</v>
      </c>
      <c r="F261" s="35"/>
      <c r="G261" s="35">
        <v>2.2000000000000002</v>
      </c>
      <c r="H261" s="36">
        <f t="shared" si="9"/>
        <v>5.28</v>
      </c>
      <c r="I261" s="41"/>
    </row>
    <row r="262" spans="1:9" s="54" customFormat="1" ht="16.5" customHeight="1" x14ac:dyDescent="0.25">
      <c r="A262" s="55"/>
      <c r="B262" s="56"/>
      <c r="C262" s="57"/>
      <c r="D262" s="58">
        <v>1</v>
      </c>
      <c r="E262" s="47">
        <v>1.7</v>
      </c>
      <c r="F262" s="47"/>
      <c r="G262" s="47">
        <v>2.2000000000000002</v>
      </c>
      <c r="H262" s="36">
        <f t="shared" si="9"/>
        <v>3.74</v>
      </c>
      <c r="I262" s="59"/>
    </row>
    <row r="263" spans="1:9" s="54" customFormat="1" ht="16.5" customHeight="1" x14ac:dyDescent="0.25">
      <c r="A263" s="55"/>
      <c r="B263" s="56"/>
      <c r="C263" s="57"/>
      <c r="D263" s="58">
        <v>2</v>
      </c>
      <c r="E263" s="47">
        <v>4</v>
      </c>
      <c r="F263" s="47"/>
      <c r="G263" s="47">
        <v>0.8</v>
      </c>
      <c r="H263" s="60">
        <f t="shared" si="9"/>
        <v>6.4</v>
      </c>
      <c r="I263" s="59"/>
    </row>
    <row r="264" spans="1:9" s="54" customFormat="1" ht="16.5" customHeight="1" x14ac:dyDescent="0.25">
      <c r="A264" s="55"/>
      <c r="B264" s="56"/>
      <c r="C264" s="57"/>
      <c r="D264" s="58">
        <v>1</v>
      </c>
      <c r="E264" s="47">
        <v>3.85</v>
      </c>
      <c r="F264" s="47"/>
      <c r="G264" s="47">
        <v>0.8</v>
      </c>
      <c r="H264" s="60">
        <f t="shared" si="9"/>
        <v>3.08</v>
      </c>
      <c r="I264" s="59"/>
    </row>
    <row r="265" spans="1:9" s="54" customFormat="1" ht="16.5" customHeight="1" x14ac:dyDescent="0.25">
      <c r="A265" s="28" t="s">
        <v>126</v>
      </c>
      <c r="B265" s="29" t="s">
        <v>127</v>
      </c>
      <c r="C265" s="61" t="s">
        <v>19</v>
      </c>
      <c r="D265" s="58"/>
      <c r="E265" s="47"/>
      <c r="F265" s="47"/>
      <c r="G265" s="47"/>
      <c r="H265" s="60"/>
      <c r="I265" s="59">
        <f>SUM(H266:H267)</f>
        <v>32.822500000000005</v>
      </c>
    </row>
    <row r="266" spans="1:9" s="54" customFormat="1" ht="16.5" customHeight="1" x14ac:dyDescent="0.25">
      <c r="A266" s="55"/>
      <c r="B266" s="56"/>
      <c r="C266" s="57"/>
      <c r="D266" s="58">
        <v>1</v>
      </c>
      <c r="E266" s="47">
        <v>18</v>
      </c>
      <c r="F266" s="47"/>
      <c r="G266" s="47"/>
      <c r="H266" s="60">
        <f>+PRODUCT(D266:G266)</f>
        <v>18</v>
      </c>
      <c r="I266" s="59"/>
    </row>
    <row r="267" spans="1:9" s="54" customFormat="1" ht="16.5" customHeight="1" x14ac:dyDescent="0.25">
      <c r="A267" s="55"/>
      <c r="B267" s="56"/>
      <c r="C267" s="57"/>
      <c r="D267" s="58">
        <v>1</v>
      </c>
      <c r="E267" s="47">
        <v>3.85</v>
      </c>
      <c r="F267" s="47">
        <v>3.85</v>
      </c>
      <c r="G267" s="47"/>
      <c r="H267" s="60">
        <f>+PRODUCT(D267:G267)</f>
        <v>14.822500000000002</v>
      </c>
      <c r="I267" s="59"/>
    </row>
    <row r="268" spans="1:9" ht="16.5" customHeight="1" x14ac:dyDescent="0.25">
      <c r="A268" s="15">
        <v>13</v>
      </c>
      <c r="B268" s="16" t="s">
        <v>128</v>
      </c>
      <c r="C268" s="17"/>
      <c r="D268" s="18"/>
      <c r="E268" s="19"/>
      <c r="F268" s="19"/>
      <c r="G268" s="19"/>
      <c r="H268" s="19"/>
      <c r="I268" s="20"/>
    </row>
    <row r="269" spans="1:9" ht="16.5" customHeight="1" x14ac:dyDescent="0.25">
      <c r="A269" s="21">
        <v>13.1</v>
      </c>
      <c r="B269" s="22" t="s">
        <v>16</v>
      </c>
      <c r="C269" s="38"/>
      <c r="D269" s="39"/>
      <c r="E269" s="40"/>
      <c r="F269" s="40"/>
      <c r="G269" s="40"/>
      <c r="H269" s="26"/>
      <c r="I269" s="41"/>
    </row>
    <row r="270" spans="1:9" ht="25.5" x14ac:dyDescent="0.25">
      <c r="A270" s="28" t="s">
        <v>129</v>
      </c>
      <c r="B270" s="29" t="s">
        <v>18</v>
      </c>
      <c r="C270" s="12" t="s">
        <v>19</v>
      </c>
      <c r="D270" s="30"/>
      <c r="E270" s="31"/>
      <c r="F270" s="31"/>
      <c r="G270" s="31"/>
      <c r="H270" s="26"/>
      <c r="I270" s="32">
        <f>SUM(H271:H298)</f>
        <v>1814.8200999999999</v>
      </c>
    </row>
    <row r="271" spans="1:9" x14ac:dyDescent="0.25">
      <c r="A271" s="28"/>
      <c r="B271" s="33" t="s">
        <v>130</v>
      </c>
      <c r="C271" s="12"/>
      <c r="D271" s="30">
        <v>4</v>
      </c>
      <c r="E271" s="31"/>
      <c r="F271" s="31">
        <v>2.75</v>
      </c>
      <c r="G271" s="31">
        <v>2.12</v>
      </c>
      <c r="H271" s="60">
        <f t="shared" ref="H271:H298" si="10">+PRODUCT(D271:G271)</f>
        <v>23.32</v>
      </c>
      <c r="I271" s="32"/>
    </row>
    <row r="272" spans="1:9" x14ac:dyDescent="0.25">
      <c r="A272" s="28"/>
      <c r="B272" s="29"/>
      <c r="C272" s="12"/>
      <c r="D272" s="30">
        <v>1</v>
      </c>
      <c r="E272" s="31"/>
      <c r="F272" s="31">
        <v>4.2300000000000004</v>
      </c>
      <c r="G272" s="31">
        <v>2.12</v>
      </c>
      <c r="H272" s="60">
        <f t="shared" si="10"/>
        <v>8.9676000000000009</v>
      </c>
      <c r="I272" s="32"/>
    </row>
    <row r="273" spans="1:9" x14ac:dyDescent="0.25">
      <c r="A273" s="28"/>
      <c r="B273" s="33" t="s">
        <v>131</v>
      </c>
      <c r="C273" s="12"/>
      <c r="D273" s="30">
        <v>9</v>
      </c>
      <c r="E273" s="31"/>
      <c r="F273" s="31">
        <v>2.75</v>
      </c>
      <c r="G273" s="31">
        <v>1.83</v>
      </c>
      <c r="H273" s="60">
        <f t="shared" si="10"/>
        <v>45.292500000000004</v>
      </c>
      <c r="I273" s="32"/>
    </row>
    <row r="274" spans="1:9" x14ac:dyDescent="0.25">
      <c r="A274" s="28"/>
      <c r="B274" s="33" t="s">
        <v>132</v>
      </c>
      <c r="C274" s="12"/>
      <c r="D274" s="30">
        <v>1</v>
      </c>
      <c r="E274" s="31">
        <v>27</v>
      </c>
      <c r="F274" s="31"/>
      <c r="G274" s="31">
        <v>0.3</v>
      </c>
      <c r="H274" s="60">
        <f t="shared" si="10"/>
        <v>8.1</v>
      </c>
      <c r="I274" s="32"/>
    </row>
    <row r="275" spans="1:9" x14ac:dyDescent="0.25">
      <c r="A275" s="28"/>
      <c r="B275" s="33" t="s">
        <v>133</v>
      </c>
      <c r="C275" s="12"/>
      <c r="D275" s="30">
        <v>-1</v>
      </c>
      <c r="E275" s="31"/>
      <c r="F275" s="31">
        <v>1.8</v>
      </c>
      <c r="G275" s="31">
        <v>2.1</v>
      </c>
      <c r="H275" s="60">
        <f t="shared" si="10"/>
        <v>-3.7800000000000002</v>
      </c>
      <c r="I275" s="32"/>
    </row>
    <row r="276" spans="1:9" ht="16.5" customHeight="1" x14ac:dyDescent="0.25">
      <c r="A276" s="21"/>
      <c r="B276" s="33" t="s">
        <v>134</v>
      </c>
      <c r="C276" s="8"/>
      <c r="D276" s="34">
        <v>8</v>
      </c>
      <c r="E276" s="35">
        <v>0.45</v>
      </c>
      <c r="F276" s="35"/>
      <c r="G276" s="35">
        <v>3.1</v>
      </c>
      <c r="H276" s="36">
        <f t="shared" si="10"/>
        <v>11.16</v>
      </c>
      <c r="I276" s="41"/>
    </row>
    <row r="277" spans="1:9" ht="16.5" customHeight="1" x14ac:dyDescent="0.25">
      <c r="A277" s="21"/>
      <c r="B277" s="33"/>
      <c r="C277" s="8"/>
      <c r="D277" s="34">
        <v>8</v>
      </c>
      <c r="E277" s="35">
        <v>0.45</v>
      </c>
      <c r="F277" s="35"/>
      <c r="G277" s="35">
        <v>3.1</v>
      </c>
      <c r="H277" s="36">
        <f t="shared" si="10"/>
        <v>11.16</v>
      </c>
      <c r="I277" s="41"/>
    </row>
    <row r="278" spans="1:9" ht="16.5" customHeight="1" x14ac:dyDescent="0.25">
      <c r="A278" s="21"/>
      <c r="B278" s="33"/>
      <c r="C278" s="8"/>
      <c r="D278" s="34">
        <v>8</v>
      </c>
      <c r="E278" s="35">
        <v>0.25</v>
      </c>
      <c r="F278" s="35"/>
      <c r="G278" s="35">
        <v>3.05</v>
      </c>
      <c r="H278" s="36">
        <f t="shared" si="10"/>
        <v>6.1</v>
      </c>
      <c r="I278" s="41"/>
    </row>
    <row r="279" spans="1:9" ht="16.5" customHeight="1" x14ac:dyDescent="0.25">
      <c r="A279" s="21"/>
      <c r="B279" s="33"/>
      <c r="C279" s="8"/>
      <c r="D279" s="34">
        <v>2</v>
      </c>
      <c r="E279" s="35">
        <v>0.15</v>
      </c>
      <c r="F279" s="35"/>
      <c r="G279" s="35">
        <v>3.05</v>
      </c>
      <c r="H279" s="36">
        <f t="shared" si="10"/>
        <v>0.91499999999999992</v>
      </c>
      <c r="I279" s="41"/>
    </row>
    <row r="280" spans="1:9" ht="16.5" customHeight="1" x14ac:dyDescent="0.25">
      <c r="A280" s="21"/>
      <c r="B280" s="33"/>
      <c r="C280" s="8"/>
      <c r="D280" s="34">
        <v>8</v>
      </c>
      <c r="E280" s="35">
        <v>0.45</v>
      </c>
      <c r="F280" s="35"/>
      <c r="G280" s="35">
        <v>3.05</v>
      </c>
      <c r="H280" s="36">
        <f t="shared" si="10"/>
        <v>10.98</v>
      </c>
      <c r="I280" s="41"/>
    </row>
    <row r="281" spans="1:9" ht="16.5" customHeight="1" x14ac:dyDescent="0.25">
      <c r="A281" s="21"/>
      <c r="B281" s="33"/>
      <c r="C281" s="8"/>
      <c r="D281" s="34">
        <v>2</v>
      </c>
      <c r="E281" s="35">
        <v>0.25</v>
      </c>
      <c r="F281" s="35"/>
      <c r="G281" s="35">
        <v>3.05</v>
      </c>
      <c r="H281" s="36">
        <f t="shared" si="10"/>
        <v>1.5249999999999999</v>
      </c>
      <c r="I281" s="41"/>
    </row>
    <row r="282" spans="1:9" ht="16.5" customHeight="1" x14ac:dyDescent="0.25">
      <c r="A282" s="21"/>
      <c r="B282" s="33" t="s">
        <v>135</v>
      </c>
      <c r="C282" s="8"/>
      <c r="D282" s="34">
        <v>2</v>
      </c>
      <c r="E282" s="35">
        <v>10.3</v>
      </c>
      <c r="F282" s="35"/>
      <c r="G282" s="35">
        <v>0.3</v>
      </c>
      <c r="H282" s="36">
        <f t="shared" si="10"/>
        <v>6.1800000000000006</v>
      </c>
      <c r="I282" s="41"/>
    </row>
    <row r="283" spans="1:9" ht="16.5" customHeight="1" x14ac:dyDescent="0.25">
      <c r="A283" s="21"/>
      <c r="B283" s="33"/>
      <c r="C283" s="8"/>
      <c r="D283" s="34">
        <v>1</v>
      </c>
      <c r="E283" s="35">
        <v>3.2</v>
      </c>
      <c r="F283" s="35"/>
      <c r="G283" s="35">
        <v>0.5</v>
      </c>
      <c r="H283" s="36">
        <f t="shared" si="10"/>
        <v>1.6</v>
      </c>
      <c r="I283" s="41"/>
    </row>
    <row r="284" spans="1:9" ht="16.5" customHeight="1" x14ac:dyDescent="0.25">
      <c r="A284" s="21"/>
      <c r="B284" s="33"/>
      <c r="C284" s="8"/>
      <c r="D284" s="34">
        <v>2</v>
      </c>
      <c r="E284" s="35">
        <v>27</v>
      </c>
      <c r="F284" s="35"/>
      <c r="G284" s="35">
        <v>0.3</v>
      </c>
      <c r="H284" s="36">
        <f t="shared" si="10"/>
        <v>16.2</v>
      </c>
      <c r="I284" s="41"/>
    </row>
    <row r="285" spans="1:9" ht="16.5" customHeight="1" x14ac:dyDescent="0.25">
      <c r="A285" s="21"/>
      <c r="B285" s="33"/>
      <c r="C285" s="8"/>
      <c r="D285" s="34">
        <v>2</v>
      </c>
      <c r="E285" s="35">
        <v>10.3</v>
      </c>
      <c r="F285" s="35"/>
      <c r="G285" s="35">
        <v>0.3</v>
      </c>
      <c r="H285" s="36">
        <f t="shared" si="10"/>
        <v>6.1800000000000006</v>
      </c>
      <c r="I285" s="41"/>
    </row>
    <row r="286" spans="1:9" ht="16.5" customHeight="1" x14ac:dyDescent="0.25">
      <c r="A286" s="21"/>
      <c r="B286" s="33"/>
      <c r="C286" s="8"/>
      <c r="D286" s="34">
        <v>1</v>
      </c>
      <c r="E286" s="35">
        <v>3.2</v>
      </c>
      <c r="F286" s="35"/>
      <c r="G286" s="35">
        <v>0.5</v>
      </c>
      <c r="H286" s="36">
        <f t="shared" si="10"/>
        <v>1.6</v>
      </c>
      <c r="I286" s="41"/>
    </row>
    <row r="287" spans="1:9" ht="16.5" customHeight="1" x14ac:dyDescent="0.25">
      <c r="A287" s="21"/>
      <c r="B287" s="33" t="s">
        <v>136</v>
      </c>
      <c r="C287" s="38"/>
      <c r="D287" s="34">
        <v>2</v>
      </c>
      <c r="E287" s="35">
        <v>28.4</v>
      </c>
      <c r="F287" s="35"/>
      <c r="G287" s="35">
        <v>0.9</v>
      </c>
      <c r="H287" s="36">
        <f t="shared" si="10"/>
        <v>51.12</v>
      </c>
      <c r="I287" s="41"/>
    </row>
    <row r="288" spans="1:9" ht="16.5" customHeight="1" x14ac:dyDescent="0.25">
      <c r="A288" s="21"/>
      <c r="B288" s="33"/>
      <c r="C288" s="42"/>
      <c r="D288" s="34">
        <v>2</v>
      </c>
      <c r="E288" s="35">
        <v>10.3</v>
      </c>
      <c r="F288" s="35"/>
      <c r="G288" s="35">
        <v>0.9</v>
      </c>
      <c r="H288" s="36">
        <f t="shared" si="10"/>
        <v>18.540000000000003</v>
      </c>
      <c r="I288" s="41"/>
    </row>
    <row r="289" spans="1:9" ht="16.5" customHeight="1" x14ac:dyDescent="0.25">
      <c r="A289" s="21"/>
      <c r="B289" s="33" t="s">
        <v>137</v>
      </c>
      <c r="C289" s="42"/>
      <c r="D289" s="34">
        <v>2</v>
      </c>
      <c r="E289" s="35">
        <v>28.4</v>
      </c>
      <c r="F289" s="35"/>
      <c r="G289" s="35">
        <v>0.9</v>
      </c>
      <c r="H289" s="36">
        <f t="shared" si="10"/>
        <v>51.12</v>
      </c>
      <c r="I289" s="41"/>
    </row>
    <row r="290" spans="1:9" ht="16.5" customHeight="1" x14ac:dyDescent="0.25">
      <c r="A290" s="21"/>
      <c r="B290" s="33"/>
      <c r="C290" s="42"/>
      <c r="D290" s="34">
        <v>2</v>
      </c>
      <c r="E290" s="35">
        <v>10.3</v>
      </c>
      <c r="F290" s="35"/>
      <c r="G290" s="35">
        <v>0.9</v>
      </c>
      <c r="H290" s="36">
        <f t="shared" si="10"/>
        <v>18.540000000000003</v>
      </c>
      <c r="I290" s="41"/>
    </row>
    <row r="291" spans="1:9" ht="16.5" customHeight="1" x14ac:dyDescent="0.25">
      <c r="A291" s="21"/>
      <c r="B291" s="33" t="s">
        <v>138</v>
      </c>
      <c r="C291" s="42"/>
      <c r="D291" s="34">
        <v>1</v>
      </c>
      <c r="E291" s="35">
        <v>100</v>
      </c>
      <c r="F291" s="35"/>
      <c r="G291" s="35">
        <v>2.8</v>
      </c>
      <c r="H291" s="36">
        <f t="shared" si="10"/>
        <v>280</v>
      </c>
      <c r="I291" s="41"/>
    </row>
    <row r="292" spans="1:9" ht="16.5" customHeight="1" x14ac:dyDescent="0.25">
      <c r="A292" s="21"/>
      <c r="B292" s="33" t="s">
        <v>139</v>
      </c>
      <c r="C292" s="42"/>
      <c r="D292" s="34">
        <v>1</v>
      </c>
      <c r="E292" s="35">
        <v>100</v>
      </c>
      <c r="F292" s="35"/>
      <c r="G292" s="35">
        <v>2.8</v>
      </c>
      <c r="H292" s="36">
        <f t="shared" si="10"/>
        <v>280</v>
      </c>
      <c r="I292" s="41"/>
    </row>
    <row r="293" spans="1:9" ht="16.5" customHeight="1" x14ac:dyDescent="0.25">
      <c r="A293" s="21"/>
      <c r="B293" s="33" t="s">
        <v>140</v>
      </c>
      <c r="C293" s="42"/>
      <c r="D293" s="34">
        <v>1</v>
      </c>
      <c r="E293" s="35">
        <v>100</v>
      </c>
      <c r="F293" s="35"/>
      <c r="G293" s="35">
        <v>2.8</v>
      </c>
      <c r="H293" s="36">
        <f t="shared" si="10"/>
        <v>280</v>
      </c>
      <c r="I293" s="41"/>
    </row>
    <row r="294" spans="1:9" ht="16.5" customHeight="1" x14ac:dyDescent="0.25">
      <c r="A294" s="21"/>
      <c r="B294" s="33" t="s">
        <v>141</v>
      </c>
      <c r="C294" s="42"/>
      <c r="D294" s="34">
        <v>1</v>
      </c>
      <c r="E294" s="35">
        <v>100</v>
      </c>
      <c r="F294" s="35"/>
      <c r="G294" s="35">
        <v>2.8</v>
      </c>
      <c r="H294" s="36">
        <f t="shared" si="10"/>
        <v>280</v>
      </c>
      <c r="I294" s="41"/>
    </row>
    <row r="295" spans="1:9" ht="16.5" customHeight="1" x14ac:dyDescent="0.25">
      <c r="A295" s="21"/>
      <c r="B295" s="33" t="s">
        <v>142</v>
      </c>
      <c r="C295" s="42"/>
      <c r="D295" s="35">
        <v>100</v>
      </c>
      <c r="E295" s="35"/>
      <c r="F295" s="35"/>
      <c r="G295" s="35"/>
      <c r="H295" s="36">
        <f t="shared" si="10"/>
        <v>100</v>
      </c>
      <c r="I295" s="41"/>
    </row>
    <row r="296" spans="1:9" ht="16.5" customHeight="1" x14ac:dyDescent="0.25">
      <c r="A296" s="21"/>
      <c r="B296" s="33" t="s">
        <v>143</v>
      </c>
      <c r="C296" s="42"/>
      <c r="D296" s="35">
        <v>100</v>
      </c>
      <c r="E296" s="35"/>
      <c r="F296" s="35"/>
      <c r="G296" s="35"/>
      <c r="H296" s="36">
        <f t="shared" si="10"/>
        <v>100</v>
      </c>
      <c r="I296" s="41"/>
    </row>
    <row r="297" spans="1:9" ht="16.5" customHeight="1" x14ac:dyDescent="0.25">
      <c r="A297" s="21"/>
      <c r="B297" s="33" t="s">
        <v>144</v>
      </c>
      <c r="C297" s="42"/>
      <c r="D297" s="35">
        <v>100</v>
      </c>
      <c r="E297" s="35"/>
      <c r="F297" s="35"/>
      <c r="G297" s="35"/>
      <c r="H297" s="36">
        <f t="shared" si="10"/>
        <v>100</v>
      </c>
      <c r="I297" s="41"/>
    </row>
    <row r="298" spans="1:9" ht="16.5" customHeight="1" x14ac:dyDescent="0.25">
      <c r="A298" s="21"/>
      <c r="B298" s="33" t="s">
        <v>145</v>
      </c>
      <c r="C298" s="42"/>
      <c r="D298" s="35">
        <v>100</v>
      </c>
      <c r="E298" s="35"/>
      <c r="F298" s="35"/>
      <c r="G298" s="35"/>
      <c r="H298" s="36">
        <f t="shared" si="10"/>
        <v>100</v>
      </c>
      <c r="I298" s="41"/>
    </row>
    <row r="299" spans="1:9" ht="16.5" customHeight="1" x14ac:dyDescent="0.25">
      <c r="A299" s="15">
        <v>14</v>
      </c>
      <c r="B299" s="16" t="s">
        <v>146</v>
      </c>
      <c r="C299" s="17"/>
      <c r="D299" s="18"/>
      <c r="E299" s="19"/>
      <c r="F299" s="19"/>
      <c r="G299" s="19"/>
      <c r="H299" s="19"/>
      <c r="I299" s="20"/>
    </row>
    <row r="300" spans="1:9" ht="16.5" customHeight="1" x14ac:dyDescent="0.25">
      <c r="A300" s="21">
        <v>14.1</v>
      </c>
      <c r="B300" s="22" t="s">
        <v>147</v>
      </c>
      <c r="C300" s="38"/>
      <c r="D300" s="39"/>
      <c r="E300" s="40"/>
      <c r="F300" s="40"/>
      <c r="G300" s="40"/>
      <c r="H300" s="26"/>
      <c r="I300" s="41"/>
    </row>
    <row r="301" spans="1:9" ht="21" customHeight="1" x14ac:dyDescent="0.25">
      <c r="A301" s="48" t="s">
        <v>148</v>
      </c>
      <c r="B301" s="49" t="s">
        <v>16</v>
      </c>
      <c r="C301" s="38"/>
      <c r="D301" s="39"/>
      <c r="E301" s="40"/>
      <c r="F301" s="40"/>
      <c r="G301" s="40"/>
      <c r="H301" s="26"/>
      <c r="I301" s="41"/>
    </row>
    <row r="302" spans="1:9" ht="25.5" x14ac:dyDescent="0.25">
      <c r="A302" s="50" t="s">
        <v>149</v>
      </c>
      <c r="B302" s="29" t="s">
        <v>18</v>
      </c>
      <c r="C302" s="12" t="s">
        <v>19</v>
      </c>
      <c r="D302" s="30"/>
      <c r="E302" s="31"/>
      <c r="F302" s="31"/>
      <c r="G302" s="46"/>
      <c r="H302" s="26"/>
      <c r="I302" s="32">
        <f>SUM(H303:H310)</f>
        <v>166.64</v>
      </c>
    </row>
    <row r="303" spans="1:9" x14ac:dyDescent="0.25">
      <c r="A303" s="50"/>
      <c r="B303" s="33" t="s">
        <v>150</v>
      </c>
      <c r="C303" s="62"/>
      <c r="D303" s="30">
        <v>8</v>
      </c>
      <c r="E303" s="31">
        <v>1.3</v>
      </c>
      <c r="F303" s="31"/>
      <c r="G303" s="46">
        <v>3.1</v>
      </c>
      <c r="H303" s="63">
        <f t="shared" ref="H303:H310" si="11">+PRODUCT(D303:G303)</f>
        <v>32.24</v>
      </c>
      <c r="I303" s="32"/>
    </row>
    <row r="304" spans="1:9" x14ac:dyDescent="0.25">
      <c r="A304" s="50"/>
      <c r="B304" s="33" t="s">
        <v>151</v>
      </c>
      <c r="C304" s="62"/>
      <c r="D304" s="30">
        <v>2</v>
      </c>
      <c r="E304" s="31">
        <v>17.7</v>
      </c>
      <c r="F304" s="31"/>
      <c r="G304" s="46">
        <v>0.8</v>
      </c>
      <c r="H304" s="63">
        <f t="shared" si="11"/>
        <v>28.32</v>
      </c>
      <c r="I304" s="32"/>
    </row>
    <row r="305" spans="1:9" x14ac:dyDescent="0.25">
      <c r="A305" s="50"/>
      <c r="B305" s="29"/>
      <c r="C305" s="62"/>
      <c r="D305" s="30">
        <v>1</v>
      </c>
      <c r="E305" s="31">
        <v>1.5</v>
      </c>
      <c r="F305" s="31"/>
      <c r="G305" s="46"/>
      <c r="H305" s="63">
        <f t="shared" si="11"/>
        <v>1.5</v>
      </c>
      <c r="I305" s="32"/>
    </row>
    <row r="306" spans="1:9" x14ac:dyDescent="0.25">
      <c r="A306" s="50"/>
      <c r="B306" s="29"/>
      <c r="C306" s="62"/>
      <c r="D306" s="30">
        <v>2</v>
      </c>
      <c r="E306" s="31">
        <v>19.600000000000001</v>
      </c>
      <c r="F306" s="31"/>
      <c r="G306" s="46">
        <v>0.8</v>
      </c>
      <c r="H306" s="63">
        <f t="shared" si="11"/>
        <v>31.360000000000003</v>
      </c>
      <c r="I306" s="32"/>
    </row>
    <row r="307" spans="1:9" x14ac:dyDescent="0.25">
      <c r="A307" s="50"/>
      <c r="B307" s="29"/>
      <c r="C307" s="62"/>
      <c r="D307" s="30">
        <v>1</v>
      </c>
      <c r="E307" s="31">
        <v>2.5</v>
      </c>
      <c r="F307" s="31"/>
      <c r="G307" s="46"/>
      <c r="H307" s="63">
        <f t="shared" si="11"/>
        <v>2.5</v>
      </c>
      <c r="I307" s="32"/>
    </row>
    <row r="308" spans="1:9" x14ac:dyDescent="0.25">
      <c r="A308" s="50"/>
      <c r="B308" s="29"/>
      <c r="C308" s="62"/>
      <c r="D308" s="30">
        <v>1</v>
      </c>
      <c r="E308" s="31">
        <v>9.5</v>
      </c>
      <c r="F308" s="31"/>
      <c r="G308" s="46">
        <v>0.8</v>
      </c>
      <c r="H308" s="63">
        <f t="shared" si="11"/>
        <v>7.6000000000000005</v>
      </c>
      <c r="I308" s="32"/>
    </row>
    <row r="309" spans="1:9" x14ac:dyDescent="0.25">
      <c r="A309" s="50"/>
      <c r="B309" s="33" t="s">
        <v>152</v>
      </c>
      <c r="C309" s="62"/>
      <c r="D309" s="30">
        <v>7</v>
      </c>
      <c r="E309" s="31">
        <v>7.7</v>
      </c>
      <c r="F309" s="31">
        <v>0.8</v>
      </c>
      <c r="G309" s="46"/>
      <c r="H309" s="63">
        <f t="shared" si="11"/>
        <v>43.120000000000005</v>
      </c>
      <c r="I309" s="32"/>
    </row>
    <row r="310" spans="1:9" x14ac:dyDescent="0.25">
      <c r="A310" s="50"/>
      <c r="B310" s="33" t="s">
        <v>153</v>
      </c>
      <c r="C310" s="62"/>
      <c r="D310" s="30">
        <v>1</v>
      </c>
      <c r="E310" s="31">
        <v>20</v>
      </c>
      <c r="F310" s="31"/>
      <c r="G310" s="46"/>
      <c r="H310" s="63">
        <f t="shared" si="11"/>
        <v>20</v>
      </c>
      <c r="I310" s="32"/>
    </row>
    <row r="311" spans="1:9" ht="16.5" customHeight="1" x14ac:dyDescent="0.25">
      <c r="A311" s="21">
        <v>14.2</v>
      </c>
      <c r="B311" s="22" t="s">
        <v>154</v>
      </c>
      <c r="C311" s="42"/>
      <c r="D311" s="39"/>
      <c r="E311" s="40"/>
      <c r="F311" s="40"/>
      <c r="G311" s="40"/>
      <c r="H311" s="26"/>
      <c r="I311" s="41"/>
    </row>
    <row r="312" spans="1:9" ht="16.5" customHeight="1" x14ac:dyDescent="0.25">
      <c r="A312" s="48" t="s">
        <v>155</v>
      </c>
      <c r="B312" s="49" t="s">
        <v>16</v>
      </c>
      <c r="C312" s="38"/>
      <c r="D312" s="39"/>
      <c r="E312" s="40"/>
      <c r="F312" s="40"/>
      <c r="G312" s="40"/>
      <c r="H312" s="26"/>
      <c r="I312" s="41"/>
    </row>
    <row r="313" spans="1:9" ht="25.5" x14ac:dyDescent="0.25">
      <c r="A313" s="50" t="s">
        <v>156</v>
      </c>
      <c r="B313" s="29" t="s">
        <v>18</v>
      </c>
      <c r="C313" s="12" t="s">
        <v>19</v>
      </c>
      <c r="D313" s="30"/>
      <c r="E313" s="31"/>
      <c r="F313" s="31"/>
      <c r="G313" s="46"/>
      <c r="H313" s="26"/>
      <c r="I313" s="32">
        <f>SUM(H314:H315)</f>
        <v>6.4</v>
      </c>
    </row>
    <row r="314" spans="1:9" x14ac:dyDescent="0.25">
      <c r="A314" s="50"/>
      <c r="B314" s="33" t="s">
        <v>157</v>
      </c>
      <c r="C314" s="62"/>
      <c r="D314" s="30">
        <v>1</v>
      </c>
      <c r="E314" s="31">
        <v>16</v>
      </c>
      <c r="F314" s="31"/>
      <c r="G314" s="46">
        <v>0.3</v>
      </c>
      <c r="H314" s="63">
        <f>+PRODUCT(D314:G314)</f>
        <v>4.8</v>
      </c>
      <c r="I314" s="32"/>
    </row>
    <row r="315" spans="1:9" x14ac:dyDescent="0.25">
      <c r="A315" s="50"/>
      <c r="B315" s="33"/>
      <c r="C315" s="62"/>
      <c r="D315" s="30">
        <v>1</v>
      </c>
      <c r="E315" s="31">
        <v>16</v>
      </c>
      <c r="F315" s="31">
        <v>0.1</v>
      </c>
      <c r="G315" s="46"/>
      <c r="H315" s="63">
        <f>+PRODUCT(D315:G315)</f>
        <v>1.6</v>
      </c>
      <c r="I315" s="32"/>
    </row>
    <row r="316" spans="1:9" ht="16.5" customHeight="1" x14ac:dyDescent="0.25">
      <c r="A316" s="21">
        <v>14.3</v>
      </c>
      <c r="B316" s="22" t="s">
        <v>158</v>
      </c>
      <c r="C316" s="42"/>
      <c r="D316" s="39"/>
      <c r="E316" s="40"/>
      <c r="F316" s="40"/>
      <c r="G316" s="40"/>
      <c r="H316" s="26"/>
      <c r="I316" s="41"/>
    </row>
    <row r="317" spans="1:9" ht="16.5" customHeight="1" x14ac:dyDescent="0.25">
      <c r="A317" s="48" t="s">
        <v>159</v>
      </c>
      <c r="B317" s="49" t="s">
        <v>16</v>
      </c>
      <c r="C317" s="38"/>
      <c r="D317" s="39"/>
      <c r="E317" s="40"/>
      <c r="F317" s="40"/>
      <c r="G317" s="40"/>
      <c r="H317" s="26"/>
      <c r="I317" s="41"/>
    </row>
    <row r="318" spans="1:9" ht="25.5" x14ac:dyDescent="0.25">
      <c r="A318" s="50" t="s">
        <v>160</v>
      </c>
      <c r="B318" s="29" t="s">
        <v>18</v>
      </c>
      <c r="C318" s="12" t="s">
        <v>19</v>
      </c>
      <c r="D318" s="30"/>
      <c r="E318" s="31"/>
      <c r="F318" s="31"/>
      <c r="G318" s="46"/>
      <c r="H318" s="26"/>
      <c r="I318" s="32">
        <f>SUM(H319:H331)</f>
        <v>127.28500000000001</v>
      </c>
    </row>
    <row r="319" spans="1:9" ht="16.5" customHeight="1" x14ac:dyDescent="0.25">
      <c r="A319" s="21"/>
      <c r="B319" s="33" t="s">
        <v>161</v>
      </c>
      <c r="C319" s="42"/>
      <c r="D319" s="30">
        <v>1</v>
      </c>
      <c r="E319" s="31">
        <v>2.25</v>
      </c>
      <c r="F319" s="31"/>
      <c r="G319" s="46">
        <v>2.4</v>
      </c>
      <c r="H319" s="63">
        <f t="shared" ref="H319:H331" si="12">+PRODUCT(D319:G319)</f>
        <v>5.3999999999999995</v>
      </c>
      <c r="I319" s="41"/>
    </row>
    <row r="320" spans="1:9" ht="16.5" customHeight="1" x14ac:dyDescent="0.25">
      <c r="A320" s="21"/>
      <c r="B320" s="33"/>
      <c r="C320" s="42"/>
      <c r="D320" s="30">
        <v>1</v>
      </c>
      <c r="E320" s="31">
        <f>3+8.3+3+2.3</f>
        <v>16.600000000000001</v>
      </c>
      <c r="F320" s="31"/>
      <c r="G320" s="46">
        <v>2.4</v>
      </c>
      <c r="H320" s="63">
        <f t="shared" si="12"/>
        <v>39.840000000000003</v>
      </c>
      <c r="I320" s="41"/>
    </row>
    <row r="321" spans="1:9" ht="16.5" customHeight="1" x14ac:dyDescent="0.25">
      <c r="A321" s="21"/>
      <c r="B321" s="33" t="s">
        <v>162</v>
      </c>
      <c r="C321" s="42"/>
      <c r="D321" s="30">
        <v>-2</v>
      </c>
      <c r="E321" s="31">
        <v>0.8</v>
      </c>
      <c r="F321" s="31"/>
      <c r="G321" s="31">
        <v>2.1</v>
      </c>
      <c r="H321" s="63">
        <f t="shared" si="12"/>
        <v>-3.3600000000000003</v>
      </c>
      <c r="I321" s="41"/>
    </row>
    <row r="322" spans="1:9" ht="16.5" customHeight="1" x14ac:dyDescent="0.25">
      <c r="A322" s="21"/>
      <c r="B322" s="33" t="s">
        <v>162</v>
      </c>
      <c r="C322" s="42"/>
      <c r="D322" s="30">
        <v>-2</v>
      </c>
      <c r="E322" s="31">
        <v>0.8</v>
      </c>
      <c r="F322" s="31"/>
      <c r="G322" s="31">
        <v>2.4</v>
      </c>
      <c r="H322" s="63">
        <f t="shared" si="12"/>
        <v>-3.84</v>
      </c>
      <c r="I322" s="41"/>
    </row>
    <row r="323" spans="1:9" ht="16.5" customHeight="1" x14ac:dyDescent="0.25">
      <c r="A323" s="21"/>
      <c r="B323" s="33" t="s">
        <v>162</v>
      </c>
      <c r="C323" s="42"/>
      <c r="D323" s="30">
        <v>-1</v>
      </c>
      <c r="E323" s="31">
        <v>8</v>
      </c>
      <c r="F323" s="31"/>
      <c r="G323" s="46">
        <v>0.7</v>
      </c>
      <c r="H323" s="63">
        <f t="shared" si="12"/>
        <v>-5.6</v>
      </c>
      <c r="I323" s="41"/>
    </row>
    <row r="324" spans="1:9" ht="16.5" customHeight="1" x14ac:dyDescent="0.25">
      <c r="A324" s="21"/>
      <c r="B324" s="33" t="s">
        <v>163</v>
      </c>
      <c r="C324" s="42"/>
      <c r="D324" s="30">
        <v>1</v>
      </c>
      <c r="E324" s="31">
        <v>11</v>
      </c>
      <c r="F324" s="31"/>
      <c r="G324" s="46">
        <v>2.4</v>
      </c>
      <c r="H324" s="63">
        <f t="shared" si="12"/>
        <v>26.4</v>
      </c>
      <c r="I324" s="41"/>
    </row>
    <row r="325" spans="1:9" ht="16.5" customHeight="1" x14ac:dyDescent="0.25">
      <c r="A325" s="21"/>
      <c r="B325" s="33" t="s">
        <v>162</v>
      </c>
      <c r="C325" s="42"/>
      <c r="D325" s="30">
        <v>-1</v>
      </c>
      <c r="E325" s="31">
        <v>4.5</v>
      </c>
      <c r="F325" s="31"/>
      <c r="G325" s="46"/>
      <c r="H325" s="63">
        <f t="shared" si="12"/>
        <v>-4.5</v>
      </c>
      <c r="I325" s="41"/>
    </row>
    <row r="326" spans="1:9" ht="16.5" customHeight="1" x14ac:dyDescent="0.25">
      <c r="A326" s="21"/>
      <c r="B326" s="33" t="s">
        <v>164</v>
      </c>
      <c r="C326" s="42"/>
      <c r="D326" s="30">
        <v>1</v>
      </c>
      <c r="E326" s="31">
        <v>13</v>
      </c>
      <c r="F326" s="31"/>
      <c r="G326" s="46">
        <v>1.6</v>
      </c>
      <c r="H326" s="63">
        <f t="shared" si="12"/>
        <v>20.8</v>
      </c>
      <c r="I326" s="41"/>
    </row>
    <row r="327" spans="1:9" ht="16.5" customHeight="1" x14ac:dyDescent="0.25">
      <c r="A327" s="21"/>
      <c r="B327" s="33"/>
      <c r="C327" s="42"/>
      <c r="D327" s="30">
        <v>1</v>
      </c>
      <c r="E327" s="31">
        <v>13.2</v>
      </c>
      <c r="F327" s="31"/>
      <c r="G327" s="46">
        <v>1.6</v>
      </c>
      <c r="H327" s="63">
        <f t="shared" si="12"/>
        <v>21.12</v>
      </c>
      <c r="I327" s="41"/>
    </row>
    <row r="328" spans="1:9" ht="16.5" customHeight="1" x14ac:dyDescent="0.25">
      <c r="A328" s="21"/>
      <c r="B328" s="33"/>
      <c r="C328" s="42"/>
      <c r="D328" s="30">
        <v>1</v>
      </c>
      <c r="E328" s="31">
        <v>8.1999999999999993</v>
      </c>
      <c r="F328" s="31"/>
      <c r="G328" s="46">
        <v>1.6</v>
      </c>
      <c r="H328" s="63">
        <f t="shared" si="12"/>
        <v>13.12</v>
      </c>
      <c r="I328" s="41"/>
    </row>
    <row r="329" spans="1:9" ht="16.5" customHeight="1" x14ac:dyDescent="0.25">
      <c r="A329" s="21"/>
      <c r="B329" s="33"/>
      <c r="C329" s="42"/>
      <c r="D329" s="30">
        <v>1</v>
      </c>
      <c r="E329" s="31">
        <v>3.3</v>
      </c>
      <c r="F329" s="31"/>
      <c r="G329" s="46">
        <v>1.6</v>
      </c>
      <c r="H329" s="63">
        <f t="shared" si="12"/>
        <v>5.28</v>
      </c>
      <c r="I329" s="41"/>
    </row>
    <row r="330" spans="1:9" ht="16.5" customHeight="1" x14ac:dyDescent="0.25">
      <c r="A330" s="21"/>
      <c r="B330" s="33"/>
      <c r="C330" s="42"/>
      <c r="D330" s="30">
        <v>1</v>
      </c>
      <c r="E330" s="31">
        <v>1.8</v>
      </c>
      <c r="F330" s="31"/>
      <c r="G330" s="46">
        <v>1.25</v>
      </c>
      <c r="H330" s="63">
        <f t="shared" si="12"/>
        <v>2.25</v>
      </c>
      <c r="I330" s="41"/>
    </row>
    <row r="331" spans="1:9" ht="16.5" customHeight="1" x14ac:dyDescent="0.25">
      <c r="A331" s="21"/>
      <c r="B331" s="33"/>
      <c r="C331" s="42"/>
      <c r="D331" s="30">
        <v>1</v>
      </c>
      <c r="E331" s="31">
        <v>8.3000000000000007</v>
      </c>
      <c r="F331" s="31"/>
      <c r="G331" s="46">
        <v>1.25</v>
      </c>
      <c r="H331" s="63">
        <f t="shared" si="12"/>
        <v>10.375</v>
      </c>
      <c r="I331" s="41"/>
    </row>
    <row r="332" spans="1:9" ht="16.5" customHeight="1" x14ac:dyDescent="0.25">
      <c r="A332" s="15">
        <v>15</v>
      </c>
      <c r="B332" s="16" t="s">
        <v>165</v>
      </c>
      <c r="C332" s="17"/>
      <c r="D332" s="18"/>
      <c r="E332" s="19"/>
      <c r="F332" s="19"/>
      <c r="G332" s="19"/>
      <c r="H332" s="19"/>
      <c r="I332" s="20"/>
    </row>
    <row r="333" spans="1:9" ht="16.5" customHeight="1" x14ac:dyDescent="0.25">
      <c r="A333" s="21">
        <v>15.1</v>
      </c>
      <c r="B333" s="22" t="s">
        <v>166</v>
      </c>
      <c r="C333" s="38"/>
      <c r="D333" s="39"/>
      <c r="E333" s="40"/>
      <c r="F333" s="40"/>
      <c r="G333" s="40"/>
      <c r="H333" s="26"/>
      <c r="I333" s="41"/>
    </row>
    <row r="334" spans="1:9" ht="16.5" customHeight="1" x14ac:dyDescent="0.25">
      <c r="A334" s="48" t="s">
        <v>167</v>
      </c>
      <c r="B334" s="49" t="s">
        <v>168</v>
      </c>
      <c r="C334" s="38"/>
      <c r="D334" s="39"/>
      <c r="E334" s="40"/>
      <c r="F334" s="40"/>
      <c r="G334" s="40"/>
      <c r="H334" s="26"/>
      <c r="I334" s="41"/>
    </row>
    <row r="335" spans="1:9" ht="25.5" x14ac:dyDescent="0.25">
      <c r="A335" s="50" t="s">
        <v>169</v>
      </c>
      <c r="B335" s="29" t="s">
        <v>18</v>
      </c>
      <c r="C335" s="12" t="s">
        <v>19</v>
      </c>
      <c r="D335" s="30"/>
      <c r="E335" s="31"/>
      <c r="F335" s="31"/>
      <c r="G335" s="46"/>
      <c r="H335" s="26"/>
      <c r="I335" s="32">
        <f>SUM(H336:H342)</f>
        <v>145.93200000000002</v>
      </c>
    </row>
    <row r="336" spans="1:9" ht="16.5" customHeight="1" x14ac:dyDescent="0.25">
      <c r="A336" s="50"/>
      <c r="B336" s="33" t="s">
        <v>170</v>
      </c>
      <c r="C336" s="62"/>
      <c r="D336" s="30">
        <v>1</v>
      </c>
      <c r="E336" s="46">
        <v>39.299999999999997</v>
      </c>
      <c r="F336" s="31"/>
      <c r="G336" s="46">
        <v>1.6</v>
      </c>
      <c r="H336" s="63">
        <f t="shared" ref="H336:H342" si="13">+PRODUCT(D336:G336)</f>
        <v>62.879999999999995</v>
      </c>
      <c r="I336" s="32"/>
    </row>
    <row r="337" spans="1:9" ht="16.5" customHeight="1" x14ac:dyDescent="0.25">
      <c r="A337" s="50"/>
      <c r="B337" s="33"/>
      <c r="C337" s="62"/>
      <c r="D337" s="30">
        <v>1</v>
      </c>
      <c r="E337" s="46">
        <v>39.299999999999997</v>
      </c>
      <c r="F337" s="31"/>
      <c r="G337" s="46">
        <v>1</v>
      </c>
      <c r="H337" s="63">
        <f t="shared" si="13"/>
        <v>39.299999999999997</v>
      </c>
      <c r="I337" s="32"/>
    </row>
    <row r="338" spans="1:9" ht="16.5" customHeight="1" x14ac:dyDescent="0.25">
      <c r="A338" s="21"/>
      <c r="B338" s="22"/>
      <c r="C338" s="42"/>
      <c r="D338" s="30">
        <v>1</v>
      </c>
      <c r="E338" s="46">
        <v>39.299999999999997</v>
      </c>
      <c r="F338" s="31">
        <v>0.24</v>
      </c>
      <c r="G338" s="46"/>
      <c r="H338" s="63">
        <f t="shared" si="13"/>
        <v>9.4319999999999986</v>
      </c>
      <c r="I338" s="41"/>
    </row>
    <row r="339" spans="1:9" ht="16.5" customHeight="1" x14ac:dyDescent="0.25">
      <c r="A339" s="21"/>
      <c r="B339" s="22"/>
      <c r="C339" s="42"/>
      <c r="D339" s="30">
        <v>1</v>
      </c>
      <c r="E339" s="46">
        <v>12</v>
      </c>
      <c r="F339" s="31"/>
      <c r="G339" s="46">
        <v>1.6</v>
      </c>
      <c r="H339" s="63">
        <f t="shared" si="13"/>
        <v>19.200000000000003</v>
      </c>
      <c r="I339" s="41"/>
    </row>
    <row r="340" spans="1:9" ht="16.5" customHeight="1" x14ac:dyDescent="0.25">
      <c r="A340" s="21"/>
      <c r="B340" s="22"/>
      <c r="C340" s="42"/>
      <c r="D340" s="30">
        <v>1</v>
      </c>
      <c r="E340" s="46">
        <v>12</v>
      </c>
      <c r="F340" s="31"/>
      <c r="G340" s="46">
        <v>1</v>
      </c>
      <c r="H340" s="63">
        <f t="shared" si="13"/>
        <v>12</v>
      </c>
      <c r="I340" s="41"/>
    </row>
    <row r="341" spans="1:9" ht="16.5" customHeight="1" x14ac:dyDescent="0.25">
      <c r="A341" s="21"/>
      <c r="B341" s="22"/>
      <c r="C341" s="42"/>
      <c r="D341" s="30">
        <v>1</v>
      </c>
      <c r="E341" s="46">
        <v>12</v>
      </c>
      <c r="F341" s="31">
        <v>0.24</v>
      </c>
      <c r="G341" s="46"/>
      <c r="H341" s="63">
        <f t="shared" si="13"/>
        <v>2.88</v>
      </c>
      <c r="I341" s="41"/>
    </row>
    <row r="342" spans="1:9" ht="16.5" customHeight="1" x14ac:dyDescent="0.25">
      <c r="A342" s="21"/>
      <c r="B342" s="22"/>
      <c r="C342" s="42"/>
      <c r="D342" s="30">
        <v>1</v>
      </c>
      <c r="E342" s="46"/>
      <c r="F342" s="31">
        <v>0.24</v>
      </c>
      <c r="G342" s="46">
        <v>1</v>
      </c>
      <c r="H342" s="63">
        <f t="shared" si="13"/>
        <v>0.24</v>
      </c>
      <c r="I342" s="41"/>
    </row>
    <row r="343" spans="1:9" ht="16.5" customHeight="1" x14ac:dyDescent="0.25">
      <c r="A343" s="15">
        <v>16</v>
      </c>
      <c r="B343" s="16" t="s">
        <v>171</v>
      </c>
      <c r="C343" s="17"/>
      <c r="D343" s="18"/>
      <c r="E343" s="19"/>
      <c r="F343" s="19"/>
      <c r="G343" s="19"/>
      <c r="H343" s="19"/>
      <c r="I343" s="20"/>
    </row>
    <row r="344" spans="1:9" ht="16.5" customHeight="1" x14ac:dyDescent="0.25">
      <c r="A344" s="21">
        <v>16.100000000000001</v>
      </c>
      <c r="B344" s="22" t="s">
        <v>16</v>
      </c>
      <c r="C344" s="38"/>
      <c r="D344" s="39"/>
      <c r="E344" s="40"/>
      <c r="F344" s="40"/>
      <c r="G344" s="40"/>
      <c r="H344" s="26"/>
      <c r="I344" s="41"/>
    </row>
    <row r="345" spans="1:9" ht="16.5" customHeight="1" x14ac:dyDescent="0.25">
      <c r="A345" s="48" t="s">
        <v>172</v>
      </c>
      <c r="B345" s="49" t="s">
        <v>173</v>
      </c>
      <c r="C345" s="38"/>
      <c r="D345" s="39"/>
      <c r="E345" s="40"/>
      <c r="F345" s="40"/>
      <c r="G345" s="40"/>
      <c r="H345" s="26"/>
      <c r="I345" s="41"/>
    </row>
    <row r="346" spans="1:9" ht="16.5" customHeight="1" x14ac:dyDescent="0.25">
      <c r="A346" s="50" t="s">
        <v>174</v>
      </c>
      <c r="B346" s="51" t="s">
        <v>18</v>
      </c>
      <c r="C346" s="52" t="s">
        <v>19</v>
      </c>
      <c r="D346" s="39"/>
      <c r="E346" s="40"/>
      <c r="F346" s="40"/>
      <c r="G346" s="40"/>
      <c r="H346" s="26"/>
      <c r="I346" s="32">
        <f>SUM(H347:H350)</f>
        <v>155.84</v>
      </c>
    </row>
    <row r="347" spans="1:9" ht="16.5" customHeight="1" x14ac:dyDescent="0.25">
      <c r="A347" s="50"/>
      <c r="B347" s="33"/>
      <c r="C347" s="38"/>
      <c r="D347" s="34">
        <v>1</v>
      </c>
      <c r="E347" s="35">
        <v>13.5</v>
      </c>
      <c r="F347" s="35"/>
      <c r="G347" s="47">
        <v>2.4</v>
      </c>
      <c r="H347" s="36">
        <f>+PRODUCT(D347:G347)</f>
        <v>32.4</v>
      </c>
      <c r="I347" s="41"/>
    </row>
    <row r="348" spans="1:9" ht="16.5" customHeight="1" x14ac:dyDescent="0.25">
      <c r="A348" s="48"/>
      <c r="B348" s="33"/>
      <c r="C348" s="38"/>
      <c r="D348" s="34">
        <v>1</v>
      </c>
      <c r="E348" s="35">
        <v>6.3</v>
      </c>
      <c r="F348" s="35"/>
      <c r="G348" s="47">
        <v>2</v>
      </c>
      <c r="H348" s="36">
        <f>+PRODUCT(D348:G348)</f>
        <v>12.6</v>
      </c>
      <c r="I348" s="41"/>
    </row>
    <row r="349" spans="1:9" ht="16.5" customHeight="1" x14ac:dyDescent="0.25">
      <c r="A349" s="48"/>
      <c r="B349" s="33"/>
      <c r="C349" s="38"/>
      <c r="D349" s="34">
        <v>1</v>
      </c>
      <c r="E349" s="35">
        <v>32.85</v>
      </c>
      <c r="F349" s="35"/>
      <c r="G349" s="47">
        <v>2.4</v>
      </c>
      <c r="H349" s="36">
        <f>+PRODUCT(D349:G349)</f>
        <v>78.84</v>
      </c>
      <c r="I349" s="41"/>
    </row>
    <row r="350" spans="1:9" ht="16.5" customHeight="1" x14ac:dyDescent="0.25">
      <c r="A350" s="48"/>
      <c r="B350" s="33"/>
      <c r="C350" s="38"/>
      <c r="D350" s="34">
        <v>1</v>
      </c>
      <c r="E350" s="35">
        <v>20</v>
      </c>
      <c r="F350" s="35"/>
      <c r="G350" s="47">
        <v>1.6</v>
      </c>
      <c r="H350" s="36">
        <f>+PRODUCT(D350:G350)</f>
        <v>32</v>
      </c>
      <c r="I350" s="41"/>
    </row>
    <row r="351" spans="1:9" ht="16.5" customHeight="1" x14ac:dyDescent="0.25">
      <c r="A351" s="48" t="s">
        <v>175</v>
      </c>
      <c r="B351" s="49" t="s">
        <v>176</v>
      </c>
      <c r="C351" s="38"/>
      <c r="D351" s="39"/>
      <c r="E351" s="40"/>
      <c r="F351" s="40"/>
      <c r="G351" s="40"/>
      <c r="H351" s="26"/>
      <c r="I351" s="41"/>
    </row>
    <row r="352" spans="1:9" ht="16.5" customHeight="1" x14ac:dyDescent="0.25">
      <c r="A352" s="50" t="s">
        <v>177</v>
      </c>
      <c r="B352" s="51" t="s">
        <v>18</v>
      </c>
      <c r="C352" s="52" t="s">
        <v>19</v>
      </c>
      <c r="D352" s="39"/>
      <c r="E352" s="40"/>
      <c r="F352" s="40"/>
      <c r="G352" s="40"/>
      <c r="H352" s="26"/>
      <c r="I352" s="32">
        <f>SUM(H353:H357)</f>
        <v>52.238999999999997</v>
      </c>
    </row>
    <row r="353" spans="1:9" ht="16.5" customHeight="1" x14ac:dyDescent="0.25">
      <c r="A353" s="50"/>
      <c r="B353" s="33"/>
      <c r="C353" s="38"/>
      <c r="D353" s="34">
        <v>1</v>
      </c>
      <c r="E353" s="35">
        <v>8.1</v>
      </c>
      <c r="F353" s="35"/>
      <c r="G353" s="47">
        <f>+(0.3+1.08)/2</f>
        <v>0.69000000000000006</v>
      </c>
      <c r="H353" s="36">
        <f>+PRODUCT(D353:G353)</f>
        <v>5.5890000000000004</v>
      </c>
      <c r="I353" s="41"/>
    </row>
    <row r="354" spans="1:9" ht="16.5" customHeight="1" x14ac:dyDescent="0.25">
      <c r="A354" s="48"/>
      <c r="B354" s="33"/>
      <c r="C354" s="38"/>
      <c r="D354" s="34">
        <v>1</v>
      </c>
      <c r="E354" s="35">
        <v>10.7</v>
      </c>
      <c r="F354" s="35"/>
      <c r="G354" s="47">
        <v>1.08</v>
      </c>
      <c r="H354" s="36">
        <f>+PRODUCT(D354:G354)</f>
        <v>11.555999999999999</v>
      </c>
      <c r="I354" s="41"/>
    </row>
    <row r="355" spans="1:9" ht="16.5" customHeight="1" x14ac:dyDescent="0.25">
      <c r="A355" s="48"/>
      <c r="B355" s="33"/>
      <c r="C355" s="38"/>
      <c r="D355" s="34">
        <v>1</v>
      </c>
      <c r="E355" s="35">
        <v>10.7</v>
      </c>
      <c r="F355" s="35"/>
      <c r="G355" s="47">
        <v>1.7</v>
      </c>
      <c r="H355" s="36">
        <f>+PRODUCT(D355:G355)</f>
        <v>18.189999999999998</v>
      </c>
      <c r="I355" s="41"/>
    </row>
    <row r="356" spans="1:9" ht="16.5" customHeight="1" x14ac:dyDescent="0.25">
      <c r="A356" s="48"/>
      <c r="B356" s="33"/>
      <c r="C356" s="38"/>
      <c r="D356" s="34">
        <v>1</v>
      </c>
      <c r="E356" s="35">
        <v>10.4</v>
      </c>
      <c r="F356" s="35"/>
      <c r="G356" s="47">
        <v>1.06</v>
      </c>
      <c r="H356" s="36">
        <f>+PRODUCT(D356:G356)</f>
        <v>11.024000000000001</v>
      </c>
      <c r="I356" s="41"/>
    </row>
    <row r="357" spans="1:9" ht="16.5" customHeight="1" x14ac:dyDescent="0.25">
      <c r="A357" s="48"/>
      <c r="B357" s="33"/>
      <c r="C357" s="38"/>
      <c r="D357" s="34">
        <v>1</v>
      </c>
      <c r="E357" s="35">
        <v>8.4</v>
      </c>
      <c r="F357" s="35"/>
      <c r="G357" s="47">
        <f>+(1.1+0.3)/2</f>
        <v>0.70000000000000007</v>
      </c>
      <c r="H357" s="36">
        <f>+PRODUCT(D357:G357)</f>
        <v>5.8800000000000008</v>
      </c>
      <c r="I357" s="41"/>
    </row>
    <row r="358" spans="1:9" ht="16.5" customHeight="1" x14ac:dyDescent="0.25">
      <c r="A358" s="15">
        <v>17</v>
      </c>
      <c r="B358" s="16" t="s">
        <v>178</v>
      </c>
      <c r="C358" s="17"/>
      <c r="D358" s="18"/>
      <c r="E358" s="19"/>
      <c r="F358" s="19"/>
      <c r="G358" s="19"/>
      <c r="H358" s="19"/>
      <c r="I358" s="20"/>
    </row>
    <row r="359" spans="1:9" ht="16.5" customHeight="1" x14ac:dyDescent="0.25">
      <c r="A359" s="21">
        <v>17.100000000000001</v>
      </c>
      <c r="B359" s="22" t="s">
        <v>16</v>
      </c>
      <c r="C359" s="38"/>
      <c r="D359" s="39"/>
      <c r="E359" s="40"/>
      <c r="F359" s="40"/>
      <c r="G359" s="40"/>
      <c r="H359" s="26"/>
      <c r="I359" s="41"/>
    </row>
    <row r="360" spans="1:9" ht="25.5" x14ac:dyDescent="0.25">
      <c r="A360" s="28" t="s">
        <v>179</v>
      </c>
      <c r="B360" s="29" t="s">
        <v>18</v>
      </c>
      <c r="C360" s="52" t="s">
        <v>19</v>
      </c>
      <c r="D360" s="39"/>
      <c r="E360" s="40"/>
      <c r="F360" s="40"/>
      <c r="G360" s="40"/>
      <c r="H360" s="26"/>
      <c r="I360" s="32">
        <f>SUM(H361:H368)</f>
        <v>147.45999999999998</v>
      </c>
    </row>
    <row r="361" spans="1:9" ht="16.5" customHeight="1" x14ac:dyDescent="0.25">
      <c r="A361" s="50"/>
      <c r="B361" s="33" t="s">
        <v>180</v>
      </c>
      <c r="C361" s="38"/>
      <c r="D361" s="34">
        <v>1</v>
      </c>
      <c r="E361" s="35">
        <v>9.1</v>
      </c>
      <c r="F361" s="35"/>
      <c r="G361" s="47">
        <v>2.9</v>
      </c>
      <c r="H361" s="36">
        <f>+PRODUCT(D361:G361)</f>
        <v>26.389999999999997</v>
      </c>
      <c r="I361" s="41"/>
    </row>
    <row r="362" spans="1:9" ht="16.5" customHeight="1" x14ac:dyDescent="0.25">
      <c r="A362" s="48"/>
      <c r="B362" s="33" t="s">
        <v>180</v>
      </c>
      <c r="C362" s="38"/>
      <c r="D362" s="34">
        <v>2</v>
      </c>
      <c r="E362" s="35">
        <v>4.2</v>
      </c>
      <c r="F362" s="35"/>
      <c r="G362" s="47">
        <v>2.9</v>
      </c>
      <c r="H362" s="36">
        <f>+PRODUCT(D362:G362)</f>
        <v>24.36</v>
      </c>
      <c r="I362" s="41"/>
    </row>
    <row r="363" spans="1:9" ht="16.5" customHeight="1" x14ac:dyDescent="0.25">
      <c r="A363" s="21"/>
      <c r="B363" s="56" t="s">
        <v>65</v>
      </c>
      <c r="C363" s="45"/>
      <c r="D363" s="64">
        <v>-1</v>
      </c>
      <c r="E363" s="35"/>
      <c r="F363" s="35">
        <v>1</v>
      </c>
      <c r="G363" s="65">
        <v>2.1</v>
      </c>
      <c r="H363" s="36">
        <f>+PRODUCT(D363:G363)</f>
        <v>-2.1</v>
      </c>
      <c r="I363" s="32"/>
    </row>
    <row r="364" spans="1:9" ht="16.5" customHeight="1" x14ac:dyDescent="0.25">
      <c r="A364" s="21"/>
      <c r="B364" s="56" t="s">
        <v>66</v>
      </c>
      <c r="C364" s="45"/>
      <c r="D364" s="64">
        <v>-1</v>
      </c>
      <c r="E364" s="35"/>
      <c r="F364" s="35">
        <v>1.7</v>
      </c>
      <c r="G364" s="65">
        <v>1.5</v>
      </c>
      <c r="H364" s="36">
        <f>+PRODUCT(D364:G364)</f>
        <v>-2.5499999999999998</v>
      </c>
      <c r="I364" s="32"/>
    </row>
    <row r="365" spans="1:9" ht="16.5" customHeight="1" x14ac:dyDescent="0.25">
      <c r="A365" s="21"/>
      <c r="B365" s="56"/>
      <c r="C365" s="45"/>
      <c r="D365" s="64">
        <v>-1</v>
      </c>
      <c r="E365" s="35"/>
      <c r="F365" s="35">
        <v>1.6</v>
      </c>
      <c r="G365" s="65">
        <v>1.4</v>
      </c>
      <c r="H365" s="36">
        <f>+PRODUCT(D365:G365)</f>
        <v>-2.2399999999999998</v>
      </c>
      <c r="I365" s="32"/>
    </row>
    <row r="366" spans="1:9" ht="16.5" customHeight="1" x14ac:dyDescent="0.25">
      <c r="A366" s="21"/>
      <c r="B366" s="56" t="s">
        <v>238</v>
      </c>
      <c r="C366" s="45"/>
      <c r="D366" s="64">
        <v>1</v>
      </c>
      <c r="E366" s="35">
        <v>40.799999999999997</v>
      </c>
      <c r="F366" s="35"/>
      <c r="G366" s="65">
        <v>2.6</v>
      </c>
      <c r="H366" s="36">
        <f t="shared" ref="H366:H368" si="14">+PRODUCT(D366:G366)</f>
        <v>106.08</v>
      </c>
      <c r="I366" s="32"/>
    </row>
    <row r="367" spans="1:9" ht="16.5" customHeight="1" x14ac:dyDescent="0.25">
      <c r="A367" s="21"/>
      <c r="B367" s="56" t="s">
        <v>231</v>
      </c>
      <c r="C367" s="45"/>
      <c r="D367" s="64">
        <v>-1</v>
      </c>
      <c r="E367" s="35"/>
      <c r="F367" s="35">
        <v>1.6</v>
      </c>
      <c r="G367" s="65">
        <v>1.4</v>
      </c>
      <c r="H367" s="36">
        <f t="shared" si="14"/>
        <v>-2.2399999999999998</v>
      </c>
      <c r="I367" s="32"/>
    </row>
    <row r="368" spans="1:9" ht="16.5" customHeight="1" x14ac:dyDescent="0.25">
      <c r="A368" s="21"/>
      <c r="B368" s="56" t="s">
        <v>240</v>
      </c>
      <c r="C368" s="45"/>
      <c r="D368" s="64">
        <v>-1</v>
      </c>
      <c r="E368" s="35"/>
      <c r="F368" s="35">
        <v>0.8</v>
      </c>
      <c r="G368" s="65">
        <v>0.3</v>
      </c>
      <c r="H368" s="36">
        <f t="shared" si="14"/>
        <v>-0.24</v>
      </c>
      <c r="I368" s="32"/>
    </row>
    <row r="369" spans="1:9" ht="16.5" customHeight="1" x14ac:dyDescent="0.25">
      <c r="A369" s="15">
        <v>18</v>
      </c>
      <c r="B369" s="16" t="s">
        <v>181</v>
      </c>
      <c r="C369" s="17"/>
      <c r="D369" s="18"/>
      <c r="E369" s="19"/>
      <c r="F369" s="19"/>
      <c r="G369" s="19"/>
      <c r="H369" s="19"/>
      <c r="I369" s="20"/>
    </row>
    <row r="370" spans="1:9" ht="16.5" customHeight="1" x14ac:dyDescent="0.25">
      <c r="A370" s="21">
        <v>18.100000000000001</v>
      </c>
      <c r="B370" s="22" t="s">
        <v>16</v>
      </c>
      <c r="C370" s="38"/>
      <c r="D370" s="39"/>
      <c r="E370" s="40"/>
      <c r="F370" s="40"/>
      <c r="G370" s="40"/>
      <c r="H370" s="26"/>
      <c r="I370" s="41"/>
    </row>
    <row r="371" spans="1:9" ht="25.5" x14ac:dyDescent="0.25">
      <c r="A371" s="28" t="s">
        <v>182</v>
      </c>
      <c r="B371" s="29" t="s">
        <v>18</v>
      </c>
      <c r="C371" s="52" t="s">
        <v>19</v>
      </c>
      <c r="D371" s="39"/>
      <c r="E371" s="40"/>
      <c r="F371" s="40"/>
      <c r="G371" s="40"/>
      <c r="H371" s="26"/>
      <c r="I371" s="32">
        <f>SUM(H372:H382)</f>
        <v>127.1416</v>
      </c>
    </row>
    <row r="372" spans="1:9" ht="16.5" customHeight="1" x14ac:dyDescent="0.25">
      <c r="A372" s="50"/>
      <c r="B372" s="33" t="s">
        <v>180</v>
      </c>
      <c r="C372" s="38"/>
      <c r="D372" s="34">
        <v>1</v>
      </c>
      <c r="E372" s="35">
        <v>9.3000000000000007</v>
      </c>
      <c r="F372" s="35"/>
      <c r="G372" s="47">
        <v>3</v>
      </c>
      <c r="H372" s="36">
        <f t="shared" ref="H372:H382" si="15">+PRODUCT(D372:G372)</f>
        <v>27.900000000000002</v>
      </c>
      <c r="I372" s="41"/>
    </row>
    <row r="373" spans="1:9" ht="16.5" customHeight="1" x14ac:dyDescent="0.25">
      <c r="A373" s="48"/>
      <c r="B373" s="33" t="s">
        <v>180</v>
      </c>
      <c r="C373" s="38"/>
      <c r="D373" s="34">
        <v>1</v>
      </c>
      <c r="E373" s="35">
        <v>2.9</v>
      </c>
      <c r="F373" s="35"/>
      <c r="G373" s="47">
        <v>3</v>
      </c>
      <c r="H373" s="36">
        <f t="shared" si="15"/>
        <v>8.6999999999999993</v>
      </c>
      <c r="I373" s="41"/>
    </row>
    <row r="374" spans="1:9" ht="16.5" customHeight="1" x14ac:dyDescent="0.25">
      <c r="A374" s="21"/>
      <c r="B374" s="33" t="s">
        <v>180</v>
      </c>
      <c r="C374" s="45"/>
      <c r="D374" s="34">
        <v>1</v>
      </c>
      <c r="E374" s="35">
        <v>3.9</v>
      </c>
      <c r="F374" s="35"/>
      <c r="G374" s="47">
        <v>3</v>
      </c>
      <c r="H374" s="36">
        <f t="shared" si="15"/>
        <v>11.7</v>
      </c>
      <c r="I374" s="32"/>
    </row>
    <row r="375" spans="1:9" ht="16.5" customHeight="1" x14ac:dyDescent="0.25">
      <c r="A375" s="21"/>
      <c r="B375" s="56" t="s">
        <v>65</v>
      </c>
      <c r="C375" s="45"/>
      <c r="D375" s="34">
        <v>-1</v>
      </c>
      <c r="E375" s="35"/>
      <c r="F375" s="35">
        <v>0.9</v>
      </c>
      <c r="G375" s="47">
        <v>2.1800000000000002</v>
      </c>
      <c r="H375" s="36">
        <f t="shared" si="15"/>
        <v>-1.9620000000000002</v>
      </c>
      <c r="I375" s="32"/>
    </row>
    <row r="376" spans="1:9" ht="16.5" customHeight="1" x14ac:dyDescent="0.25">
      <c r="A376" s="21"/>
      <c r="B376" s="56" t="s">
        <v>66</v>
      </c>
      <c r="C376" s="45"/>
      <c r="D376" s="34">
        <v>-1</v>
      </c>
      <c r="E376" s="35"/>
      <c r="F376" s="35">
        <v>1.6</v>
      </c>
      <c r="G376" s="47">
        <v>1.84</v>
      </c>
      <c r="H376" s="36">
        <f t="shared" si="15"/>
        <v>-2.9440000000000004</v>
      </c>
      <c r="I376" s="32"/>
    </row>
    <row r="377" spans="1:9" ht="16.5" customHeight="1" x14ac:dyDescent="0.25">
      <c r="A377" s="21"/>
      <c r="B377" s="56"/>
      <c r="C377" s="45"/>
      <c r="D377" s="34">
        <v>-1</v>
      </c>
      <c r="E377" s="35"/>
      <c r="F377" s="35">
        <v>0.43</v>
      </c>
      <c r="G377" s="47">
        <v>1.2</v>
      </c>
      <c r="H377" s="36">
        <f t="shared" si="15"/>
        <v>-0.51600000000000001</v>
      </c>
      <c r="I377" s="32"/>
    </row>
    <row r="378" spans="1:9" ht="16.5" customHeight="1" x14ac:dyDescent="0.25">
      <c r="A378" s="21"/>
      <c r="B378" s="56"/>
      <c r="C378" s="45"/>
      <c r="D378" s="34">
        <v>-4</v>
      </c>
      <c r="E378" s="35"/>
      <c r="F378" s="35">
        <v>0.27</v>
      </c>
      <c r="G378" s="47">
        <v>1.08</v>
      </c>
      <c r="H378" s="36">
        <f t="shared" si="15"/>
        <v>-1.1664000000000001</v>
      </c>
      <c r="I378" s="32"/>
    </row>
    <row r="379" spans="1:9" ht="16.5" customHeight="1" x14ac:dyDescent="0.25">
      <c r="A379" s="21"/>
      <c r="B379" s="56" t="s">
        <v>238</v>
      </c>
      <c r="C379" s="45"/>
      <c r="D379" s="64">
        <v>1</v>
      </c>
      <c r="E379" s="35">
        <v>34.5</v>
      </c>
      <c r="F379" s="35"/>
      <c r="G379" s="65">
        <v>2.6</v>
      </c>
      <c r="H379" s="36">
        <f t="shared" si="15"/>
        <v>89.7</v>
      </c>
      <c r="I379" s="32"/>
    </row>
    <row r="380" spans="1:9" ht="16.5" customHeight="1" x14ac:dyDescent="0.25">
      <c r="A380" s="21"/>
      <c r="B380" s="56" t="s">
        <v>232</v>
      </c>
      <c r="C380" s="45"/>
      <c r="D380" s="64">
        <v>-1</v>
      </c>
      <c r="E380" s="35"/>
      <c r="F380" s="35">
        <v>0.7</v>
      </c>
      <c r="G380" s="65">
        <v>0.4</v>
      </c>
      <c r="H380" s="36">
        <f t="shared" si="15"/>
        <v>-0.27999999999999997</v>
      </c>
      <c r="I380" s="32"/>
    </row>
    <row r="381" spans="1:9" ht="16.5" customHeight="1" x14ac:dyDescent="0.25">
      <c r="A381" s="21"/>
      <c r="B381" s="56" t="s">
        <v>233</v>
      </c>
      <c r="C381" s="45"/>
      <c r="D381" s="64">
        <v>-1</v>
      </c>
      <c r="E381" s="35"/>
      <c r="F381" s="35">
        <v>1.5</v>
      </c>
      <c r="G381" s="65">
        <v>1.4</v>
      </c>
      <c r="H381" s="36">
        <f t="shared" si="15"/>
        <v>-2.0999999999999996</v>
      </c>
      <c r="I381" s="32"/>
    </row>
    <row r="382" spans="1:9" ht="16.5" customHeight="1" x14ac:dyDescent="0.25">
      <c r="A382" s="21"/>
      <c r="B382" s="56" t="s">
        <v>239</v>
      </c>
      <c r="C382" s="45"/>
      <c r="D382" s="64">
        <v>-1</v>
      </c>
      <c r="E382" s="35"/>
      <c r="F382" s="35">
        <v>0.9</v>
      </c>
      <c r="G382" s="65">
        <v>2.1</v>
      </c>
      <c r="H382" s="36">
        <f t="shared" si="15"/>
        <v>-1.8900000000000001</v>
      </c>
      <c r="I382" s="32"/>
    </row>
    <row r="383" spans="1:9" ht="16.5" customHeight="1" x14ac:dyDescent="0.25">
      <c r="A383" s="15">
        <v>19</v>
      </c>
      <c r="B383" s="16" t="s">
        <v>183</v>
      </c>
      <c r="C383" s="17"/>
      <c r="D383" s="18"/>
      <c r="E383" s="19"/>
      <c r="F383" s="19"/>
      <c r="G383" s="19"/>
      <c r="H383" s="19"/>
      <c r="I383" s="20"/>
    </row>
    <row r="384" spans="1:9" ht="16.5" customHeight="1" x14ac:dyDescent="0.25">
      <c r="A384" s="21">
        <v>19.100000000000001</v>
      </c>
      <c r="B384" s="22" t="s">
        <v>16</v>
      </c>
      <c r="C384" s="38"/>
      <c r="D384" s="39"/>
      <c r="E384" s="40"/>
      <c r="F384" s="40"/>
      <c r="G384" s="40"/>
      <c r="H384" s="26"/>
      <c r="I384" s="41"/>
    </row>
    <row r="385" spans="1:9" ht="25.5" x14ac:dyDescent="0.25">
      <c r="A385" s="28" t="s">
        <v>184</v>
      </c>
      <c r="B385" s="29" t="s">
        <v>18</v>
      </c>
      <c r="C385" s="52" t="s">
        <v>19</v>
      </c>
      <c r="D385" s="39"/>
      <c r="E385" s="40"/>
      <c r="F385" s="40"/>
      <c r="G385" s="40"/>
      <c r="H385" s="26"/>
      <c r="I385" s="32">
        <f>SUM(H386:H387)</f>
        <v>27</v>
      </c>
    </row>
    <row r="386" spans="1:9" ht="16.5" customHeight="1" x14ac:dyDescent="0.25">
      <c r="A386" s="50"/>
      <c r="B386" s="33" t="s">
        <v>185</v>
      </c>
      <c r="C386" s="38"/>
      <c r="D386" s="34">
        <v>7</v>
      </c>
      <c r="E386" s="35"/>
      <c r="F386" s="35"/>
      <c r="G386" s="47"/>
      <c r="H386" s="36">
        <f>+PRODUCT(D386:G386)</f>
        <v>7</v>
      </c>
      <c r="I386" s="41"/>
    </row>
    <row r="387" spans="1:9" ht="16.5" customHeight="1" x14ac:dyDescent="0.25">
      <c r="A387" s="48"/>
      <c r="B387" s="33" t="s">
        <v>186</v>
      </c>
      <c r="C387" s="38"/>
      <c r="D387" s="34">
        <v>20</v>
      </c>
      <c r="E387" s="35"/>
      <c r="F387" s="35"/>
      <c r="G387" s="47"/>
      <c r="H387" s="36">
        <f>+PRODUCT(D387:G387)</f>
        <v>20</v>
      </c>
      <c r="I387" s="41"/>
    </row>
    <row r="388" spans="1:9" ht="16.5" customHeight="1" x14ac:dyDescent="0.25">
      <c r="A388" s="15">
        <v>20</v>
      </c>
      <c r="B388" s="16" t="s">
        <v>187</v>
      </c>
      <c r="C388" s="17"/>
      <c r="D388" s="18"/>
      <c r="E388" s="19"/>
      <c r="F388" s="19"/>
      <c r="G388" s="19"/>
      <c r="H388" s="19"/>
      <c r="I388" s="20"/>
    </row>
    <row r="389" spans="1:9" ht="16.5" customHeight="1" x14ac:dyDescent="0.25">
      <c r="A389" s="21">
        <v>20.100000000000001</v>
      </c>
      <c r="B389" s="22" t="s">
        <v>16</v>
      </c>
      <c r="C389" s="38"/>
      <c r="D389" s="39"/>
      <c r="E389" s="40"/>
      <c r="F389" s="40"/>
      <c r="G389" s="40"/>
      <c r="H389" s="26"/>
      <c r="I389" s="41"/>
    </row>
    <row r="390" spans="1:9" ht="25.5" x14ac:dyDescent="0.25">
      <c r="A390" s="28" t="s">
        <v>188</v>
      </c>
      <c r="B390" s="29" t="s">
        <v>18</v>
      </c>
      <c r="C390" s="52" t="s">
        <v>19</v>
      </c>
      <c r="D390" s="39"/>
      <c r="E390" s="40"/>
      <c r="F390" s="40"/>
      <c r="G390" s="40"/>
      <c r="H390" s="26"/>
      <c r="I390" s="32">
        <f>SUM(H391:H401)</f>
        <v>98.078000000000003</v>
      </c>
    </row>
    <row r="391" spans="1:9" ht="16.5" customHeight="1" x14ac:dyDescent="0.25">
      <c r="A391" s="50"/>
      <c r="B391" s="33" t="s">
        <v>189</v>
      </c>
      <c r="C391" s="38"/>
      <c r="D391" s="34">
        <v>35</v>
      </c>
      <c r="E391" s="35"/>
      <c r="F391" s="35"/>
      <c r="G391" s="47"/>
      <c r="H391" s="36">
        <f t="shared" ref="H391:H401" si="16">+PRODUCT(D391:G391)</f>
        <v>35</v>
      </c>
      <c r="I391" s="41"/>
    </row>
    <row r="392" spans="1:9" ht="16.5" customHeight="1" x14ac:dyDescent="0.25">
      <c r="A392" s="48"/>
      <c r="B392" s="33" t="s">
        <v>190</v>
      </c>
      <c r="C392" s="38"/>
      <c r="D392" s="34">
        <v>1</v>
      </c>
      <c r="E392" s="35">
        <v>5.3</v>
      </c>
      <c r="F392" s="35"/>
      <c r="G392" s="47">
        <v>0.76</v>
      </c>
      <c r="H392" s="36">
        <f t="shared" si="16"/>
        <v>4.0279999999999996</v>
      </c>
      <c r="I392" s="41"/>
    </row>
    <row r="393" spans="1:9" ht="16.5" customHeight="1" x14ac:dyDescent="0.25">
      <c r="A393" s="48"/>
      <c r="B393" s="33"/>
      <c r="C393" s="42"/>
      <c r="D393" s="34">
        <v>1</v>
      </c>
      <c r="E393" s="35">
        <v>9.5</v>
      </c>
      <c r="F393" s="35"/>
      <c r="G393" s="47">
        <v>1.7</v>
      </c>
      <c r="H393" s="36">
        <f t="shared" si="16"/>
        <v>16.149999999999999</v>
      </c>
      <c r="I393" s="41"/>
    </row>
    <row r="394" spans="1:9" ht="16.5" customHeight="1" x14ac:dyDescent="0.25">
      <c r="A394" s="48"/>
      <c r="B394" s="33"/>
      <c r="C394" s="42"/>
      <c r="D394" s="34">
        <v>1</v>
      </c>
      <c r="E394" s="35">
        <v>1.2</v>
      </c>
      <c r="F394" s="35"/>
      <c r="G394" s="47">
        <v>1</v>
      </c>
      <c r="H394" s="36">
        <f t="shared" si="16"/>
        <v>1.2</v>
      </c>
      <c r="I394" s="41"/>
    </row>
    <row r="395" spans="1:9" ht="16.5" customHeight="1" x14ac:dyDescent="0.25">
      <c r="A395" s="48"/>
      <c r="B395" s="33"/>
      <c r="C395" s="42"/>
      <c r="D395" s="34">
        <v>1</v>
      </c>
      <c r="E395" s="35">
        <v>1.27</v>
      </c>
      <c r="F395" s="35"/>
      <c r="G395" s="47">
        <v>1</v>
      </c>
      <c r="H395" s="36">
        <f t="shared" si="16"/>
        <v>1.27</v>
      </c>
      <c r="I395" s="41"/>
    </row>
    <row r="396" spans="1:9" ht="16.5" customHeight="1" x14ac:dyDescent="0.25">
      <c r="A396" s="48"/>
      <c r="B396" s="33"/>
      <c r="C396" s="42"/>
      <c r="D396" s="34">
        <v>1</v>
      </c>
      <c r="E396" s="35">
        <v>1.1000000000000001</v>
      </c>
      <c r="F396" s="35"/>
      <c r="G396" s="47">
        <v>1</v>
      </c>
      <c r="H396" s="36">
        <f t="shared" si="16"/>
        <v>1.1000000000000001</v>
      </c>
      <c r="I396" s="41"/>
    </row>
    <row r="397" spans="1:9" ht="16.5" customHeight="1" x14ac:dyDescent="0.25">
      <c r="A397" s="48"/>
      <c r="B397" s="33" t="s">
        <v>191</v>
      </c>
      <c r="C397" s="42"/>
      <c r="D397" s="34">
        <v>2</v>
      </c>
      <c r="E397" s="35">
        <v>1.2</v>
      </c>
      <c r="F397" s="35"/>
      <c r="G397" s="47">
        <v>2.7</v>
      </c>
      <c r="H397" s="36">
        <f t="shared" si="16"/>
        <v>6.48</v>
      </c>
      <c r="I397" s="41"/>
    </row>
    <row r="398" spans="1:9" ht="16.5" customHeight="1" x14ac:dyDescent="0.25">
      <c r="A398" s="48"/>
      <c r="B398" s="33"/>
      <c r="C398" s="42"/>
      <c r="D398" s="34">
        <v>1</v>
      </c>
      <c r="E398" s="35">
        <v>3.2</v>
      </c>
      <c r="F398" s="35"/>
      <c r="G398" s="47">
        <v>2.7</v>
      </c>
      <c r="H398" s="36">
        <f t="shared" si="16"/>
        <v>8.64</v>
      </c>
      <c r="I398" s="41"/>
    </row>
    <row r="399" spans="1:9" ht="16.5" customHeight="1" x14ac:dyDescent="0.25">
      <c r="A399" s="48"/>
      <c r="B399" s="33"/>
      <c r="C399" s="42"/>
      <c r="D399" s="34">
        <v>1</v>
      </c>
      <c r="E399" s="35">
        <v>2.2999999999999998</v>
      </c>
      <c r="F399" s="35"/>
      <c r="G399" s="47">
        <v>2.7</v>
      </c>
      <c r="H399" s="36">
        <f t="shared" si="16"/>
        <v>6.21</v>
      </c>
      <c r="I399" s="41"/>
    </row>
    <row r="400" spans="1:9" ht="16.5" customHeight="1" x14ac:dyDescent="0.25">
      <c r="A400" s="21"/>
      <c r="B400" s="33" t="s">
        <v>192</v>
      </c>
      <c r="C400" s="42"/>
      <c r="D400" s="30">
        <v>8</v>
      </c>
      <c r="E400" s="31"/>
      <c r="F400" s="31"/>
      <c r="G400" s="46"/>
      <c r="H400" s="36">
        <f t="shared" si="16"/>
        <v>8</v>
      </c>
      <c r="I400" s="41"/>
    </row>
    <row r="401" spans="1:9" ht="16.5" customHeight="1" x14ac:dyDescent="0.25">
      <c r="A401" s="21"/>
      <c r="B401" s="33" t="s">
        <v>193</v>
      </c>
      <c r="C401" s="42"/>
      <c r="D401" s="30">
        <v>10</v>
      </c>
      <c r="E401" s="31"/>
      <c r="F401" s="31"/>
      <c r="G401" s="46"/>
      <c r="H401" s="36">
        <f t="shared" si="16"/>
        <v>10</v>
      </c>
      <c r="I401" s="41"/>
    </row>
    <row r="402" spans="1:9" ht="16.5" customHeight="1" x14ac:dyDescent="0.25">
      <c r="A402" s="21"/>
      <c r="B402" s="33"/>
      <c r="C402" s="42"/>
      <c r="D402" s="30"/>
      <c r="E402" s="31"/>
      <c r="F402" s="31"/>
      <c r="G402" s="46"/>
      <c r="H402" s="36"/>
      <c r="I402" s="41"/>
    </row>
    <row r="403" spans="1:9" ht="16.5" customHeight="1" x14ac:dyDescent="0.25">
      <c r="A403" s="21"/>
      <c r="B403" s="33"/>
      <c r="C403" s="42"/>
      <c r="D403" s="30"/>
      <c r="E403" s="31"/>
      <c r="F403" s="31"/>
      <c r="G403" s="46"/>
      <c r="H403" s="36"/>
      <c r="I403" s="41"/>
    </row>
    <row r="404" spans="1:9" ht="16.5" customHeight="1" x14ac:dyDescent="0.25">
      <c r="A404" s="15">
        <v>21</v>
      </c>
      <c r="B404" s="16" t="s">
        <v>194</v>
      </c>
      <c r="C404" s="17"/>
      <c r="D404" s="18"/>
      <c r="E404" s="19"/>
      <c r="F404" s="19"/>
      <c r="G404" s="19"/>
      <c r="H404" s="19"/>
      <c r="I404" s="20"/>
    </row>
    <row r="405" spans="1:9" ht="16.5" customHeight="1" x14ac:dyDescent="0.25">
      <c r="A405" s="21">
        <v>21.1</v>
      </c>
      <c r="B405" s="22" t="s">
        <v>16</v>
      </c>
      <c r="C405" s="38"/>
      <c r="D405" s="39"/>
      <c r="E405" s="40"/>
      <c r="F405" s="40"/>
      <c r="G405" s="40"/>
      <c r="H405" s="26"/>
      <c r="I405" s="41"/>
    </row>
    <row r="406" spans="1:9" ht="25.5" x14ac:dyDescent="0.25">
      <c r="A406" s="28" t="s">
        <v>195</v>
      </c>
      <c r="B406" s="29" t="s">
        <v>18</v>
      </c>
      <c r="C406" s="52" t="s">
        <v>19</v>
      </c>
      <c r="D406" s="39"/>
      <c r="E406" s="40"/>
      <c r="F406" s="40"/>
      <c r="G406" s="40"/>
      <c r="H406" s="26"/>
      <c r="I406" s="32">
        <f>SUM(H407:H408)</f>
        <v>40</v>
      </c>
    </row>
    <row r="407" spans="1:9" ht="16.5" customHeight="1" x14ac:dyDescent="0.25">
      <c r="A407" s="48"/>
      <c r="B407" s="33" t="s">
        <v>190</v>
      </c>
      <c r="C407" s="38"/>
      <c r="D407" s="34">
        <v>35</v>
      </c>
      <c r="E407" s="35"/>
      <c r="F407" s="35"/>
      <c r="G407" s="47"/>
      <c r="H407" s="36">
        <f>+PRODUCT(D407:G407)</f>
        <v>35</v>
      </c>
      <c r="I407" s="41"/>
    </row>
    <row r="408" spans="1:9" ht="16.5" customHeight="1" x14ac:dyDescent="0.25">
      <c r="A408" s="48"/>
      <c r="B408" s="33" t="s">
        <v>30</v>
      </c>
      <c r="C408" s="42"/>
      <c r="D408" s="34">
        <v>5</v>
      </c>
      <c r="E408" s="35"/>
      <c r="F408" s="35"/>
      <c r="G408" s="47"/>
      <c r="H408" s="36">
        <f>+PRODUCT(D408:G408)</f>
        <v>5</v>
      </c>
      <c r="I408" s="41"/>
    </row>
    <row r="409" spans="1:9" ht="16.5" customHeight="1" x14ac:dyDescent="0.25">
      <c r="A409" s="15">
        <v>22</v>
      </c>
      <c r="B409" s="16" t="s">
        <v>196</v>
      </c>
      <c r="C409" s="17"/>
      <c r="D409" s="18"/>
      <c r="E409" s="19"/>
      <c r="F409" s="19"/>
      <c r="G409" s="19"/>
      <c r="H409" s="19"/>
      <c r="I409" s="20"/>
    </row>
    <row r="410" spans="1:9" ht="16.5" customHeight="1" x14ac:dyDescent="0.25">
      <c r="A410" s="21">
        <v>22.1</v>
      </c>
      <c r="B410" s="22" t="s">
        <v>166</v>
      </c>
      <c r="C410" s="8"/>
      <c r="D410" s="34"/>
      <c r="E410" s="35"/>
      <c r="F410" s="35"/>
      <c r="G410" s="47"/>
      <c r="H410" s="36"/>
      <c r="I410" s="32"/>
    </row>
    <row r="411" spans="1:9" ht="16.5" customHeight="1" x14ac:dyDescent="0.25">
      <c r="A411" s="48" t="s">
        <v>197</v>
      </c>
      <c r="B411" s="49" t="s">
        <v>198</v>
      </c>
      <c r="C411" s="8"/>
      <c r="D411" s="34"/>
      <c r="E411" s="35"/>
      <c r="F411" s="66"/>
      <c r="G411" s="67"/>
      <c r="H411" s="68"/>
      <c r="I411" s="69"/>
    </row>
    <row r="412" spans="1:9" x14ac:dyDescent="0.25">
      <c r="A412" s="50" t="s">
        <v>199</v>
      </c>
      <c r="B412" s="51" t="s">
        <v>200</v>
      </c>
      <c r="C412" s="45" t="s">
        <v>19</v>
      </c>
      <c r="D412" s="64"/>
      <c r="E412" s="35"/>
      <c r="F412" s="35"/>
      <c r="G412" s="35"/>
      <c r="H412" s="26"/>
      <c r="I412" s="32">
        <f>SUM(H413:H429)</f>
        <v>216.28250000000003</v>
      </c>
    </row>
    <row r="413" spans="1:9" ht="16.5" customHeight="1" x14ac:dyDescent="0.25">
      <c r="A413" s="28"/>
      <c r="B413" s="33" t="s">
        <v>201</v>
      </c>
      <c r="C413" s="45"/>
      <c r="D413" s="64">
        <v>1</v>
      </c>
      <c r="E413" s="35">
        <f>50+3.2+17.8</f>
        <v>71</v>
      </c>
      <c r="F413" s="35"/>
      <c r="G413" s="35">
        <v>0.4</v>
      </c>
      <c r="H413" s="26">
        <f t="shared" ref="H413:H429" si="17">+PRODUCT(D413:G413)</f>
        <v>28.400000000000002</v>
      </c>
      <c r="I413" s="32"/>
    </row>
    <row r="414" spans="1:9" ht="16.5" customHeight="1" x14ac:dyDescent="0.25">
      <c r="A414" s="28"/>
      <c r="B414" s="33"/>
      <c r="C414" s="45"/>
      <c r="D414" s="64">
        <v>1</v>
      </c>
      <c r="E414" s="35">
        <f>50+3.2+17.8</f>
        <v>71</v>
      </c>
      <c r="F414" s="35"/>
      <c r="G414" s="35">
        <v>0.4</v>
      </c>
      <c r="H414" s="26">
        <f t="shared" si="17"/>
        <v>28.400000000000002</v>
      </c>
      <c r="I414" s="32"/>
    </row>
    <row r="415" spans="1:9" ht="16.5" customHeight="1" x14ac:dyDescent="0.25">
      <c r="A415" s="28"/>
      <c r="B415" s="33"/>
      <c r="C415" s="45"/>
      <c r="D415" s="64">
        <v>1</v>
      </c>
      <c r="E415" s="35">
        <f>50+3.2+17.8</f>
        <v>71</v>
      </c>
      <c r="F415" s="35">
        <v>0.15</v>
      </c>
      <c r="G415" s="35"/>
      <c r="H415" s="26">
        <f t="shared" si="17"/>
        <v>10.65</v>
      </c>
      <c r="I415" s="32"/>
    </row>
    <row r="416" spans="1:9" ht="16.5" customHeight="1" x14ac:dyDescent="0.25">
      <c r="A416" s="28"/>
      <c r="B416" s="70"/>
      <c r="C416" s="45"/>
      <c r="D416" s="64">
        <v>1</v>
      </c>
      <c r="E416" s="35">
        <f>25+45+1.5+23.8+48.1</f>
        <v>143.4</v>
      </c>
      <c r="F416" s="35"/>
      <c r="G416" s="35">
        <v>0.36</v>
      </c>
      <c r="H416" s="26">
        <f t="shared" si="17"/>
        <v>51.624000000000002</v>
      </c>
      <c r="I416" s="32"/>
    </row>
    <row r="417" spans="1:9" ht="16.5" customHeight="1" x14ac:dyDescent="0.25">
      <c r="A417" s="21"/>
      <c r="B417" s="22"/>
      <c r="C417" s="42"/>
      <c r="D417" s="64">
        <v>1</v>
      </c>
      <c r="E417" s="35">
        <f>25+45+1.5+23.8+48.1</f>
        <v>143.4</v>
      </c>
      <c r="F417" s="35">
        <v>0.15</v>
      </c>
      <c r="G417" s="35"/>
      <c r="H417" s="26">
        <f t="shared" si="17"/>
        <v>21.51</v>
      </c>
      <c r="I417" s="41"/>
    </row>
    <row r="418" spans="1:9" ht="16.5" customHeight="1" x14ac:dyDescent="0.25">
      <c r="A418" s="21"/>
      <c r="B418" s="22"/>
      <c r="C418" s="42"/>
      <c r="D418" s="64">
        <v>1</v>
      </c>
      <c r="E418" s="35">
        <f>1.9+17.8+17.8</f>
        <v>37.5</v>
      </c>
      <c r="F418" s="35"/>
      <c r="G418" s="35">
        <v>0.4</v>
      </c>
      <c r="H418" s="26">
        <f t="shared" si="17"/>
        <v>15</v>
      </c>
      <c r="I418" s="41"/>
    </row>
    <row r="419" spans="1:9" ht="16.5" customHeight="1" x14ac:dyDescent="0.25">
      <c r="A419" s="21"/>
      <c r="B419" s="22"/>
      <c r="C419" s="42"/>
      <c r="D419" s="64">
        <v>1</v>
      </c>
      <c r="E419" s="35">
        <f>1.9+17.8+17.8</f>
        <v>37.5</v>
      </c>
      <c r="F419" s="35">
        <v>0.15</v>
      </c>
      <c r="G419" s="35"/>
      <c r="H419" s="26">
        <f t="shared" si="17"/>
        <v>5.625</v>
      </c>
      <c r="I419" s="41"/>
    </row>
    <row r="420" spans="1:9" ht="16.5" customHeight="1" x14ac:dyDescent="0.25">
      <c r="A420" s="21"/>
      <c r="B420" s="22"/>
      <c r="C420" s="42"/>
      <c r="D420" s="64">
        <v>1</v>
      </c>
      <c r="E420" s="35">
        <v>62.1</v>
      </c>
      <c r="F420" s="35"/>
      <c r="G420" s="35">
        <v>0.2</v>
      </c>
      <c r="H420" s="26">
        <f t="shared" si="17"/>
        <v>12.420000000000002</v>
      </c>
      <c r="I420" s="41"/>
    </row>
    <row r="421" spans="1:9" ht="16.5" customHeight="1" x14ac:dyDescent="0.25">
      <c r="A421" s="21"/>
      <c r="B421" s="22"/>
      <c r="C421" s="42"/>
      <c r="D421" s="64">
        <v>1</v>
      </c>
      <c r="E421" s="35">
        <v>62.1</v>
      </c>
      <c r="F421" s="35"/>
      <c r="G421" s="35">
        <v>0.2</v>
      </c>
      <c r="H421" s="26">
        <f t="shared" si="17"/>
        <v>12.420000000000002</v>
      </c>
      <c r="I421" s="41"/>
    </row>
    <row r="422" spans="1:9" ht="16.5" customHeight="1" x14ac:dyDescent="0.25">
      <c r="A422" s="21"/>
      <c r="B422" s="22"/>
      <c r="C422" s="42"/>
      <c r="D422" s="64">
        <v>1</v>
      </c>
      <c r="E422" s="35">
        <v>62.1</v>
      </c>
      <c r="F422" s="35">
        <v>0.13500000000000001</v>
      </c>
      <c r="G422" s="35"/>
      <c r="H422" s="26">
        <f t="shared" si="17"/>
        <v>8.3835000000000015</v>
      </c>
      <c r="I422" s="41"/>
    </row>
    <row r="423" spans="1:9" ht="16.5" customHeight="1" x14ac:dyDescent="0.25">
      <c r="A423" s="21"/>
      <c r="B423" s="22"/>
      <c r="C423" s="42"/>
      <c r="D423" s="64">
        <v>1</v>
      </c>
      <c r="E423" s="35">
        <v>7.8</v>
      </c>
      <c r="F423" s="35"/>
      <c r="G423" s="35">
        <v>0.18</v>
      </c>
      <c r="H423" s="26">
        <f t="shared" si="17"/>
        <v>1.4039999999999999</v>
      </c>
      <c r="I423" s="41"/>
    </row>
    <row r="424" spans="1:9" ht="16.5" customHeight="1" x14ac:dyDescent="0.25">
      <c r="A424" s="21"/>
      <c r="B424" s="22"/>
      <c r="C424" s="42"/>
      <c r="D424" s="64">
        <v>1</v>
      </c>
      <c r="E424" s="35">
        <v>7.8</v>
      </c>
      <c r="F424" s="35"/>
      <c r="G424" s="35">
        <v>0.18</v>
      </c>
      <c r="H424" s="26">
        <f t="shared" si="17"/>
        <v>1.4039999999999999</v>
      </c>
      <c r="I424" s="41"/>
    </row>
    <row r="425" spans="1:9" ht="16.5" customHeight="1" x14ac:dyDescent="0.25">
      <c r="A425" s="21"/>
      <c r="B425" s="22"/>
      <c r="C425" s="42"/>
      <c r="D425" s="64">
        <v>1</v>
      </c>
      <c r="E425" s="35">
        <v>7.8</v>
      </c>
      <c r="F425" s="35">
        <v>0.13500000000000001</v>
      </c>
      <c r="G425" s="35"/>
      <c r="H425" s="26">
        <f t="shared" si="17"/>
        <v>1.0529999999999999</v>
      </c>
      <c r="I425" s="41"/>
    </row>
    <row r="426" spans="1:9" ht="16.5" customHeight="1" x14ac:dyDescent="0.25">
      <c r="A426" s="21"/>
      <c r="B426" s="22"/>
      <c r="C426" s="42"/>
      <c r="D426" s="64">
        <v>1</v>
      </c>
      <c r="E426" s="35">
        <v>20.350000000000001</v>
      </c>
      <c r="F426" s="35"/>
      <c r="G426" s="35">
        <v>0.15</v>
      </c>
      <c r="H426" s="26">
        <f t="shared" si="17"/>
        <v>3.0525000000000002</v>
      </c>
      <c r="I426" s="41"/>
    </row>
    <row r="427" spans="1:9" ht="16.5" customHeight="1" x14ac:dyDescent="0.25">
      <c r="A427" s="21"/>
      <c r="B427" s="22"/>
      <c r="C427" s="42"/>
      <c r="D427" s="64">
        <v>1</v>
      </c>
      <c r="E427" s="35">
        <v>20.350000000000001</v>
      </c>
      <c r="F427" s="35"/>
      <c r="G427" s="35">
        <v>0.23</v>
      </c>
      <c r="H427" s="26">
        <f t="shared" si="17"/>
        <v>4.6805000000000003</v>
      </c>
      <c r="I427" s="41"/>
    </row>
    <row r="428" spans="1:9" ht="16.5" customHeight="1" x14ac:dyDescent="0.25">
      <c r="A428" s="21"/>
      <c r="B428" s="22"/>
      <c r="C428" s="42"/>
      <c r="D428" s="64">
        <v>1</v>
      </c>
      <c r="E428" s="35">
        <v>20.350000000000001</v>
      </c>
      <c r="F428" s="35">
        <v>0.16</v>
      </c>
      <c r="G428" s="35"/>
      <c r="H428" s="26">
        <f t="shared" si="17"/>
        <v>3.2560000000000002</v>
      </c>
      <c r="I428" s="41"/>
    </row>
    <row r="429" spans="1:9" ht="16.5" customHeight="1" x14ac:dyDescent="0.25">
      <c r="A429" s="21"/>
      <c r="B429" s="33" t="s">
        <v>202</v>
      </c>
      <c r="C429" s="42"/>
      <c r="D429" s="64">
        <v>7</v>
      </c>
      <c r="E429" s="35"/>
      <c r="F429" s="66"/>
      <c r="G429" s="66"/>
      <c r="H429" s="26">
        <f t="shared" si="17"/>
        <v>7</v>
      </c>
      <c r="I429" s="71"/>
    </row>
    <row r="430" spans="1:9" ht="16.5" customHeight="1" x14ac:dyDescent="0.25">
      <c r="A430" s="48" t="s">
        <v>203</v>
      </c>
      <c r="B430" s="49" t="s">
        <v>204</v>
      </c>
      <c r="C430" s="8"/>
      <c r="D430" s="34"/>
      <c r="E430" s="35"/>
      <c r="F430" s="66"/>
      <c r="G430" s="67"/>
      <c r="H430" s="68"/>
      <c r="I430" s="69"/>
    </row>
    <row r="431" spans="1:9" ht="16.5" customHeight="1" x14ac:dyDescent="0.25">
      <c r="A431" s="50" t="s">
        <v>199</v>
      </c>
      <c r="B431" s="51" t="s">
        <v>200</v>
      </c>
      <c r="C431" s="45" t="s">
        <v>19</v>
      </c>
      <c r="D431" s="64"/>
      <c r="E431" s="35"/>
      <c r="F431" s="35"/>
      <c r="G431" s="35"/>
      <c r="H431" s="26"/>
      <c r="I431" s="32">
        <f>SUM(H432:H436)</f>
        <v>25.13</v>
      </c>
    </row>
    <row r="432" spans="1:9" ht="16.5" customHeight="1" x14ac:dyDescent="0.25">
      <c r="A432" s="21"/>
      <c r="B432" s="33" t="s">
        <v>205</v>
      </c>
      <c r="C432" s="42"/>
      <c r="D432" s="64">
        <v>1</v>
      </c>
      <c r="E432" s="35">
        <v>30</v>
      </c>
      <c r="F432" s="35"/>
      <c r="G432" s="35">
        <v>0.3</v>
      </c>
      <c r="H432" s="26">
        <f>+PRODUCT(D432:G432)</f>
        <v>9</v>
      </c>
      <c r="I432" s="41"/>
    </row>
    <row r="433" spans="1:9" ht="16.5" customHeight="1" x14ac:dyDescent="0.25">
      <c r="A433" s="21"/>
      <c r="B433" s="22"/>
      <c r="C433" s="42"/>
      <c r="D433" s="64">
        <v>1</v>
      </c>
      <c r="E433" s="35">
        <v>30</v>
      </c>
      <c r="F433" s="35">
        <v>0.15</v>
      </c>
      <c r="G433" s="35"/>
      <c r="H433" s="26">
        <f>+PRODUCT(D433:G433)</f>
        <v>4.5</v>
      </c>
      <c r="I433" s="41"/>
    </row>
    <row r="434" spans="1:9" ht="16.5" customHeight="1" x14ac:dyDescent="0.25">
      <c r="A434" s="21"/>
      <c r="B434" s="22"/>
      <c r="C434" s="42"/>
      <c r="D434" s="64">
        <v>1</v>
      </c>
      <c r="E434" s="35">
        <v>12</v>
      </c>
      <c r="F434" s="35"/>
      <c r="G434" s="35">
        <v>0.17</v>
      </c>
      <c r="H434" s="26">
        <f>+PRODUCT(D434:G434)</f>
        <v>2.04</v>
      </c>
      <c r="I434" s="41"/>
    </row>
    <row r="435" spans="1:9" ht="16.5" customHeight="1" x14ac:dyDescent="0.25">
      <c r="A435" s="21"/>
      <c r="B435" s="22"/>
      <c r="C435" s="42"/>
      <c r="D435" s="64">
        <v>1</v>
      </c>
      <c r="E435" s="35">
        <v>27</v>
      </c>
      <c r="F435" s="35"/>
      <c r="G435" s="35">
        <v>0.17</v>
      </c>
      <c r="H435" s="26">
        <f>+PRODUCT(D435:G435)</f>
        <v>4.5900000000000007</v>
      </c>
      <c r="I435" s="41"/>
    </row>
    <row r="436" spans="1:9" ht="16.5" customHeight="1" x14ac:dyDescent="0.25">
      <c r="A436" s="21"/>
      <c r="B436" s="33" t="s">
        <v>202</v>
      </c>
      <c r="C436" s="42"/>
      <c r="D436" s="64">
        <v>5</v>
      </c>
      <c r="E436" s="35"/>
      <c r="F436" s="66"/>
      <c r="G436" s="66"/>
      <c r="H436" s="26">
        <f>+PRODUCT(D436:G436)</f>
        <v>5</v>
      </c>
      <c r="I436" s="41"/>
    </row>
    <row r="437" spans="1:9" ht="16.5" customHeight="1" x14ac:dyDescent="0.25">
      <c r="A437" s="21">
        <v>22.2</v>
      </c>
      <c r="B437" s="22" t="s">
        <v>206</v>
      </c>
      <c r="C437" s="42"/>
      <c r="D437" s="64"/>
      <c r="E437" s="35"/>
      <c r="F437" s="35"/>
      <c r="G437" s="35"/>
      <c r="H437" s="26"/>
      <c r="I437" s="41"/>
    </row>
    <row r="438" spans="1:9" ht="16.5" customHeight="1" x14ac:dyDescent="0.25">
      <c r="A438" s="48" t="s">
        <v>207</v>
      </c>
      <c r="B438" s="49" t="s">
        <v>208</v>
      </c>
      <c r="C438" s="8"/>
      <c r="D438" s="34"/>
      <c r="E438" s="35"/>
      <c r="F438" s="35"/>
      <c r="G438" s="47"/>
      <c r="H438" s="36"/>
      <c r="I438" s="32"/>
    </row>
    <row r="439" spans="1:9" ht="16.5" customHeight="1" x14ac:dyDescent="0.25">
      <c r="A439" s="50" t="s">
        <v>209</v>
      </c>
      <c r="B439" s="51" t="s">
        <v>210</v>
      </c>
      <c r="C439" s="12" t="s">
        <v>211</v>
      </c>
      <c r="D439" s="64"/>
      <c r="E439" s="35"/>
      <c r="F439" s="35"/>
      <c r="G439" s="72"/>
      <c r="H439" s="26"/>
      <c r="I439" s="32">
        <f>SUM(H440:H442)</f>
        <v>41.4</v>
      </c>
    </row>
    <row r="440" spans="1:9" ht="16.5" customHeight="1" x14ac:dyDescent="0.25">
      <c r="A440" s="50"/>
      <c r="B440" s="22"/>
      <c r="C440" s="42"/>
      <c r="D440" s="64">
        <v>1</v>
      </c>
      <c r="E440" s="35">
        <v>90</v>
      </c>
      <c r="F440" s="35"/>
      <c r="G440" s="72">
        <v>0.08</v>
      </c>
      <c r="H440" s="26">
        <f>+PRODUCT(D440:G440)</f>
        <v>7.2</v>
      </c>
      <c r="I440" s="41"/>
    </row>
    <row r="441" spans="1:9" ht="16.5" customHeight="1" x14ac:dyDescent="0.25">
      <c r="A441" s="21"/>
      <c r="B441" s="22"/>
      <c r="C441" s="42"/>
      <c r="D441" s="64">
        <v>1</v>
      </c>
      <c r="E441" s="35">
        <v>90</v>
      </c>
      <c r="F441" s="35"/>
      <c r="G441" s="72">
        <v>0.15</v>
      </c>
      <c r="H441" s="26">
        <f>+PRODUCT(D441:G441)</f>
        <v>13.5</v>
      </c>
      <c r="I441" s="41"/>
    </row>
    <row r="442" spans="1:9" ht="16.5" customHeight="1" x14ac:dyDescent="0.25">
      <c r="A442" s="48"/>
      <c r="B442" s="49"/>
      <c r="C442" s="8"/>
      <c r="D442" s="64">
        <v>1</v>
      </c>
      <c r="E442" s="35">
        <v>90</v>
      </c>
      <c r="F442" s="35">
        <v>0.23</v>
      </c>
      <c r="G442" s="72"/>
      <c r="H442" s="26">
        <f>+PRODUCT(D442:G442)</f>
        <v>20.7</v>
      </c>
      <c r="I442" s="69"/>
    </row>
    <row r="443" spans="1:9" ht="16.5" customHeight="1" x14ac:dyDescent="0.25">
      <c r="A443" s="21"/>
      <c r="B443" s="22"/>
      <c r="C443" s="42"/>
      <c r="D443" s="39"/>
      <c r="E443" s="40"/>
      <c r="F443" s="40"/>
      <c r="G443" s="40"/>
      <c r="H443" s="26"/>
      <c r="I443" s="41"/>
    </row>
    <row r="444" spans="1:9" ht="25.5" x14ac:dyDescent="0.25">
      <c r="A444" s="50" t="s">
        <v>212</v>
      </c>
      <c r="B444" s="73" t="s">
        <v>213</v>
      </c>
      <c r="C444" s="12" t="s">
        <v>19</v>
      </c>
      <c r="D444" s="34"/>
      <c r="E444" s="35"/>
      <c r="F444" s="35"/>
      <c r="G444" s="35"/>
      <c r="H444" s="36"/>
      <c r="I444" s="32">
        <f>+H445</f>
        <v>41.4</v>
      </c>
    </row>
    <row r="445" spans="1:9" ht="16.5" customHeight="1" x14ac:dyDescent="0.25">
      <c r="A445" s="28"/>
      <c r="B445" s="56" t="s">
        <v>214</v>
      </c>
      <c r="C445" s="8"/>
      <c r="D445" s="74">
        <f>+I439</f>
        <v>41.4</v>
      </c>
      <c r="E445" s="35"/>
      <c r="F445" s="35"/>
      <c r="G445" s="35"/>
      <c r="H445" s="26">
        <f>+PRODUCT(D445:G445)</f>
        <v>41.4</v>
      </c>
      <c r="I445" s="32"/>
    </row>
    <row r="446" spans="1:9" ht="16.5" customHeight="1" x14ac:dyDescent="0.25">
      <c r="A446" s="15">
        <v>23</v>
      </c>
      <c r="B446" s="16" t="s">
        <v>215</v>
      </c>
      <c r="C446" s="17"/>
      <c r="D446" s="18"/>
      <c r="E446" s="19"/>
      <c r="F446" s="19"/>
      <c r="G446" s="19"/>
      <c r="H446" s="19"/>
      <c r="I446" s="20"/>
    </row>
    <row r="447" spans="1:9" ht="16.5" customHeight="1" x14ac:dyDescent="0.25">
      <c r="A447" s="21">
        <v>23.1</v>
      </c>
      <c r="B447" s="22" t="s">
        <v>166</v>
      </c>
      <c r="C447" s="8"/>
      <c r="D447" s="34"/>
      <c r="E447" s="35"/>
      <c r="F447" s="35"/>
      <c r="G447" s="47"/>
      <c r="H447" s="36"/>
      <c r="I447" s="32"/>
    </row>
    <row r="448" spans="1:9" ht="25.5" x14ac:dyDescent="0.25">
      <c r="A448" s="28" t="s">
        <v>216</v>
      </c>
      <c r="B448" s="29" t="s">
        <v>18</v>
      </c>
      <c r="C448" s="45" t="s">
        <v>19</v>
      </c>
      <c r="D448" s="64"/>
      <c r="E448" s="35"/>
      <c r="F448" s="35"/>
      <c r="G448" s="35"/>
      <c r="H448" s="26"/>
      <c r="I448" s="32">
        <f>SUM(H449:H450)</f>
        <v>133.39999999999998</v>
      </c>
    </row>
    <row r="449" spans="1:9" ht="16.5" customHeight="1" x14ac:dyDescent="0.25">
      <c r="A449" s="28"/>
      <c r="B449" s="33" t="s">
        <v>217</v>
      </c>
      <c r="C449" s="75">
        <v>13</v>
      </c>
      <c r="D449" s="64">
        <v>5.8</v>
      </c>
      <c r="E449" s="35"/>
      <c r="F449" s="35"/>
      <c r="G449" s="35"/>
      <c r="H449" s="26">
        <f>+PRODUCT(C449:G449)</f>
        <v>75.399999999999991</v>
      </c>
      <c r="I449" s="32"/>
    </row>
    <row r="450" spans="1:9" x14ac:dyDescent="0.25">
      <c r="A450" s="28"/>
      <c r="B450" s="33" t="s">
        <v>218</v>
      </c>
      <c r="C450" s="75">
        <v>10</v>
      </c>
      <c r="D450" s="64">
        <v>5.8</v>
      </c>
      <c r="E450" s="35"/>
      <c r="F450" s="35"/>
      <c r="G450" s="35"/>
      <c r="H450" s="26">
        <f>+PRODUCT(C450:G450)</f>
        <v>58</v>
      </c>
      <c r="I450" s="32"/>
    </row>
    <row r="451" spans="1:9" ht="16.5" x14ac:dyDescent="0.25">
      <c r="A451" s="21">
        <v>23.2</v>
      </c>
      <c r="B451" s="22" t="s">
        <v>206</v>
      </c>
      <c r="C451" s="42"/>
      <c r="D451" s="64"/>
      <c r="E451" s="35"/>
      <c r="F451" s="35"/>
      <c r="G451" s="35"/>
      <c r="H451" s="26"/>
      <c r="I451" s="41"/>
    </row>
    <row r="452" spans="1:9" x14ac:dyDescent="0.25">
      <c r="A452" s="28" t="s">
        <v>219</v>
      </c>
      <c r="B452" s="29" t="s">
        <v>220</v>
      </c>
      <c r="C452" s="12" t="s">
        <v>221</v>
      </c>
      <c r="D452" s="64"/>
      <c r="E452" s="35"/>
      <c r="F452" s="35"/>
      <c r="G452" s="72"/>
      <c r="H452" s="26"/>
      <c r="I452" s="32">
        <f>SUM(H453:H454)</f>
        <v>23</v>
      </c>
    </row>
    <row r="453" spans="1:9" ht="16.5" x14ac:dyDescent="0.25">
      <c r="A453" s="21"/>
      <c r="B453" s="33" t="s">
        <v>217</v>
      </c>
      <c r="C453" s="75"/>
      <c r="D453" s="64">
        <v>13</v>
      </c>
      <c r="E453" s="35"/>
      <c r="F453" s="35"/>
      <c r="G453" s="72"/>
      <c r="H453" s="26">
        <f>+PRODUCT(D453:G453)</f>
        <v>13</v>
      </c>
      <c r="I453" s="41"/>
    </row>
    <row r="454" spans="1:9" ht="16.5" x14ac:dyDescent="0.25">
      <c r="A454" s="21"/>
      <c r="B454" s="33" t="s">
        <v>218</v>
      </c>
      <c r="C454" s="75"/>
      <c r="D454" s="64">
        <v>10</v>
      </c>
      <c r="E454" s="40"/>
      <c r="F454" s="40"/>
      <c r="G454" s="40"/>
      <c r="H454" s="26">
        <f>+PRODUCT(D454:G454)</f>
        <v>10</v>
      </c>
      <c r="I454" s="41"/>
    </row>
    <row r="455" spans="1:9" ht="15.75" x14ac:dyDescent="0.25">
      <c r="A455" s="15">
        <v>24</v>
      </c>
      <c r="B455" s="16" t="s">
        <v>222</v>
      </c>
      <c r="C455" s="17"/>
      <c r="D455" s="18"/>
      <c r="E455" s="19"/>
      <c r="F455" s="19"/>
      <c r="G455" s="19"/>
      <c r="H455" s="19"/>
      <c r="I455" s="20"/>
    </row>
    <row r="456" spans="1:9" x14ac:dyDescent="0.25">
      <c r="A456" s="77">
        <v>24.1</v>
      </c>
      <c r="B456" s="78" t="s">
        <v>166</v>
      </c>
      <c r="C456" s="79"/>
      <c r="D456" s="80"/>
      <c r="E456" s="81"/>
      <c r="F456" s="81"/>
      <c r="G456" s="81"/>
      <c r="H456" s="82"/>
      <c r="I456" s="83">
        <f>SUM(H457:H458)</f>
        <v>42</v>
      </c>
    </row>
    <row r="457" spans="1:9" ht="16.5" x14ac:dyDescent="0.25">
      <c r="A457" s="84" t="s">
        <v>223</v>
      </c>
      <c r="B457" s="85" t="s">
        <v>224</v>
      </c>
      <c r="C457" s="86" t="s">
        <v>19</v>
      </c>
      <c r="D457" s="80">
        <v>21</v>
      </c>
      <c r="E457" s="87"/>
      <c r="F457" s="87"/>
      <c r="G457" s="88"/>
      <c r="H457" s="82">
        <f>+PRODUCT(D457:G457)</f>
        <v>21</v>
      </c>
      <c r="I457" s="89"/>
    </row>
    <row r="458" spans="1:9" ht="26.25" x14ac:dyDescent="0.25">
      <c r="A458" s="84" t="s">
        <v>225</v>
      </c>
      <c r="B458" s="85" t="s">
        <v>226</v>
      </c>
      <c r="C458" s="86" t="s">
        <v>19</v>
      </c>
      <c r="D458" s="80">
        <v>21</v>
      </c>
      <c r="E458" s="87"/>
      <c r="F458" s="87"/>
      <c r="G458" s="88"/>
      <c r="H458" s="82">
        <f>+PRODUCT(D458:G458)</f>
        <v>21</v>
      </c>
      <c r="I458" s="89"/>
    </row>
    <row r="459" spans="1:9" ht="15.75" x14ac:dyDescent="0.25">
      <c r="A459" s="15">
        <v>25</v>
      </c>
      <c r="B459" s="16" t="s">
        <v>227</v>
      </c>
      <c r="C459" s="17"/>
      <c r="D459" s="18"/>
      <c r="E459" s="19"/>
      <c r="F459" s="19"/>
      <c r="G459" s="19"/>
      <c r="H459" s="19"/>
      <c r="I459" s="20"/>
    </row>
    <row r="460" spans="1:9" x14ac:dyDescent="0.25">
      <c r="A460" s="28">
        <v>25.1</v>
      </c>
      <c r="B460" s="29" t="s">
        <v>228</v>
      </c>
      <c r="C460" s="61" t="s">
        <v>229</v>
      </c>
      <c r="D460" s="74">
        <v>1</v>
      </c>
      <c r="E460" s="35"/>
      <c r="F460" s="35"/>
      <c r="G460" s="76"/>
      <c r="H460" s="26">
        <f>+PRODUCT(D460:G460)</f>
        <v>1</v>
      </c>
      <c r="I460" s="32">
        <f>+H460</f>
        <v>1</v>
      </c>
    </row>
    <row r="1048293" ht="12.75" customHeight="1" x14ac:dyDescent="0.25"/>
    <row r="1048294" ht="12.75" customHeight="1" x14ac:dyDescent="0.25"/>
    <row r="1048295" ht="12.75" customHeight="1" x14ac:dyDescent="0.25"/>
    <row r="1048296" ht="12.75" customHeight="1" x14ac:dyDescent="0.25"/>
    <row r="1048297" ht="12.75" customHeight="1" x14ac:dyDescent="0.25"/>
    <row r="1048298" ht="12.75" customHeight="1" x14ac:dyDescent="0.25"/>
    <row r="1048299" ht="12.75" customHeight="1" x14ac:dyDescent="0.25"/>
    <row r="1048300" ht="12.75" customHeight="1" x14ac:dyDescent="0.25"/>
    <row r="1048301" ht="12.75" customHeight="1" x14ac:dyDescent="0.25"/>
    <row r="1048302" ht="12.75" customHeight="1" x14ac:dyDescent="0.25"/>
    <row r="1048303" ht="12.75" customHeight="1" x14ac:dyDescent="0.25"/>
    <row r="1048304" ht="12.75" customHeight="1" x14ac:dyDescent="0.25"/>
    <row r="1048305" ht="12.75" customHeight="1" x14ac:dyDescent="0.25"/>
    <row r="1048306" ht="12.75" customHeight="1" x14ac:dyDescent="0.25"/>
    <row r="1048307" ht="12.75" customHeight="1" x14ac:dyDescent="0.25"/>
    <row r="1048308" ht="12.75" customHeight="1" x14ac:dyDescent="0.25"/>
    <row r="1048309" ht="12.75" customHeight="1" x14ac:dyDescent="0.25"/>
    <row r="1048310" ht="12.75" customHeight="1" x14ac:dyDescent="0.25"/>
    <row r="1048311" ht="12.75" customHeight="1" x14ac:dyDescent="0.25"/>
    <row r="1048312" ht="12.75" customHeight="1" x14ac:dyDescent="0.25"/>
    <row r="1048313" ht="12.75" customHeight="1" x14ac:dyDescent="0.25"/>
    <row r="1048314" ht="12.75" customHeight="1" x14ac:dyDescent="0.25"/>
    <row r="1048315" ht="12.75" customHeight="1" x14ac:dyDescent="0.25"/>
    <row r="1048316" ht="12.75" customHeight="1" x14ac:dyDescent="0.25"/>
    <row r="1048317" ht="12.75" customHeight="1" x14ac:dyDescent="0.25"/>
    <row r="1048318" ht="12.75" customHeight="1" x14ac:dyDescent="0.25"/>
    <row r="1048319" ht="12.75" customHeight="1" x14ac:dyDescent="0.25"/>
    <row r="1048320" ht="12.75" customHeight="1" x14ac:dyDescent="0.25"/>
    <row r="1048321" ht="12.75" customHeight="1" x14ac:dyDescent="0.25"/>
    <row r="1048322" ht="12.75" customHeight="1" x14ac:dyDescent="0.25"/>
    <row r="1048323" ht="12.75" customHeight="1" x14ac:dyDescent="0.25"/>
    <row r="1048324" ht="12.75" customHeight="1" x14ac:dyDescent="0.25"/>
    <row r="1048325" ht="12.75" customHeight="1" x14ac:dyDescent="0.25"/>
    <row r="1048326" ht="12.75" customHeight="1" x14ac:dyDescent="0.25"/>
    <row r="1048327" ht="12.75" customHeight="1" x14ac:dyDescent="0.25"/>
    <row r="1048328" ht="12.75" customHeight="1" x14ac:dyDescent="0.25"/>
    <row r="1048329" ht="12.75" customHeight="1" x14ac:dyDescent="0.25"/>
    <row r="1048330" ht="12.75" customHeight="1" x14ac:dyDescent="0.25"/>
    <row r="1048331" ht="12.75" customHeight="1" x14ac:dyDescent="0.25"/>
    <row r="1048332" ht="12.75" customHeight="1" x14ac:dyDescent="0.25"/>
    <row r="1048333" ht="12.75" customHeight="1" x14ac:dyDescent="0.25"/>
    <row r="1048334" ht="12.75" customHeight="1" x14ac:dyDescent="0.25"/>
    <row r="1048335" ht="12.75" customHeight="1" x14ac:dyDescent="0.25"/>
    <row r="1048336" ht="12.75" customHeight="1" x14ac:dyDescent="0.25"/>
    <row r="1048337" ht="12.75" customHeight="1" x14ac:dyDescent="0.25"/>
    <row r="1048338" ht="12.75" customHeight="1" x14ac:dyDescent="0.25"/>
    <row r="1048339" ht="12.75" customHeight="1" x14ac:dyDescent="0.25"/>
    <row r="1048340" ht="12.75" customHeight="1" x14ac:dyDescent="0.25"/>
    <row r="1048341" ht="12.75" customHeight="1" x14ac:dyDescent="0.25"/>
    <row r="1048342" ht="12.75" customHeight="1" x14ac:dyDescent="0.25"/>
    <row r="1048343" ht="12.75" customHeight="1" x14ac:dyDescent="0.25"/>
    <row r="1048344" ht="12.75" customHeight="1" x14ac:dyDescent="0.25"/>
    <row r="1048345" ht="12.75" customHeight="1" x14ac:dyDescent="0.25"/>
    <row r="1048346" ht="12.75" customHeight="1" x14ac:dyDescent="0.25"/>
    <row r="1048347" ht="12.75" customHeight="1" x14ac:dyDescent="0.25"/>
    <row r="1048348" ht="12.75" customHeight="1" x14ac:dyDescent="0.25"/>
    <row r="1048349" ht="12.75" customHeight="1" x14ac:dyDescent="0.25"/>
    <row r="1048350" ht="12.75" customHeight="1" x14ac:dyDescent="0.25"/>
    <row r="1048351" ht="12.75" customHeight="1" x14ac:dyDescent="0.25"/>
    <row r="1048352" ht="12.75" customHeight="1" x14ac:dyDescent="0.25"/>
    <row r="1048353" ht="12.75" customHeight="1" x14ac:dyDescent="0.25"/>
    <row r="1048354" ht="12.75" customHeight="1" x14ac:dyDescent="0.25"/>
    <row r="1048355" ht="12.75" customHeight="1" x14ac:dyDescent="0.25"/>
    <row r="1048356" ht="12.75" customHeight="1" x14ac:dyDescent="0.25"/>
    <row r="1048357" ht="12.75" customHeight="1" x14ac:dyDescent="0.25"/>
    <row r="1048358" ht="12.75" customHeight="1" x14ac:dyDescent="0.25"/>
    <row r="1048359" ht="12.75" customHeight="1" x14ac:dyDescent="0.25"/>
    <row r="1048360" ht="12.75" customHeight="1" x14ac:dyDescent="0.25"/>
    <row r="1048361" ht="12.75" customHeight="1" x14ac:dyDescent="0.25"/>
    <row r="1048362" ht="12.75" customHeight="1" x14ac:dyDescent="0.25"/>
    <row r="1048363" ht="12.75" customHeight="1" x14ac:dyDescent="0.25"/>
    <row r="1048364" ht="12.75" customHeight="1" x14ac:dyDescent="0.25"/>
    <row r="1048365" ht="12.75" customHeight="1" x14ac:dyDescent="0.25"/>
    <row r="1048366" ht="12.75" customHeight="1" x14ac:dyDescent="0.25"/>
    <row r="1048367" ht="12.75" customHeight="1" x14ac:dyDescent="0.25"/>
    <row r="1048368" ht="12.75" customHeight="1" x14ac:dyDescent="0.25"/>
    <row r="1048369" ht="12.75" customHeight="1" x14ac:dyDescent="0.25"/>
    <row r="1048370" ht="12.75" customHeight="1" x14ac:dyDescent="0.25"/>
    <row r="1048371" ht="12.75" customHeight="1" x14ac:dyDescent="0.25"/>
    <row r="1048372" ht="12.75" customHeight="1" x14ac:dyDescent="0.25"/>
    <row r="1048373" ht="12.75" customHeight="1" x14ac:dyDescent="0.25"/>
    <row r="1048374" ht="12.75" customHeight="1" x14ac:dyDescent="0.25"/>
    <row r="1048375" ht="12.75" customHeight="1" x14ac:dyDescent="0.25"/>
    <row r="1048376" ht="12.75" customHeight="1" x14ac:dyDescent="0.25"/>
    <row r="1048377" ht="12.75" customHeight="1" x14ac:dyDescent="0.25"/>
    <row r="1048378" ht="12.75" customHeight="1" x14ac:dyDescent="0.25"/>
    <row r="1048379" ht="12.75" customHeight="1" x14ac:dyDescent="0.25"/>
    <row r="1048380" ht="12.75" customHeight="1" x14ac:dyDescent="0.25"/>
    <row r="1048381" ht="12.75" customHeight="1" x14ac:dyDescent="0.25"/>
    <row r="1048382" ht="12.75" customHeight="1" x14ac:dyDescent="0.25"/>
    <row r="1048383" ht="12.75" customHeight="1" x14ac:dyDescent="0.25"/>
    <row r="1048384" ht="12.75" customHeight="1" x14ac:dyDescent="0.25"/>
    <row r="1048385" ht="12.75" customHeight="1" x14ac:dyDescent="0.25"/>
    <row r="1048386" ht="12.75" customHeight="1" x14ac:dyDescent="0.25"/>
    <row r="1048387" ht="12.75" customHeight="1" x14ac:dyDescent="0.25"/>
    <row r="1048388" ht="12.75" customHeight="1" x14ac:dyDescent="0.25"/>
    <row r="1048389" ht="12.75" customHeight="1" x14ac:dyDescent="0.25"/>
    <row r="1048390" ht="12.75" customHeight="1" x14ac:dyDescent="0.25"/>
    <row r="1048391" ht="12.75" customHeight="1" x14ac:dyDescent="0.25"/>
    <row r="1048392" ht="12.75" customHeight="1" x14ac:dyDescent="0.25"/>
    <row r="1048393" ht="12.75" customHeight="1" x14ac:dyDescent="0.25"/>
    <row r="1048394" ht="12.75" customHeight="1" x14ac:dyDescent="0.25"/>
    <row r="1048395" ht="12.75" customHeight="1" x14ac:dyDescent="0.25"/>
    <row r="1048396" ht="12.75" customHeight="1" x14ac:dyDescent="0.25"/>
    <row r="1048397" ht="12.75" customHeight="1" x14ac:dyDescent="0.25"/>
    <row r="1048398" ht="12.75" customHeight="1" x14ac:dyDescent="0.25"/>
    <row r="1048399" ht="12.75" customHeight="1" x14ac:dyDescent="0.25"/>
    <row r="1048400" ht="12.75" customHeight="1" x14ac:dyDescent="0.25"/>
    <row r="1048401" ht="12.75" customHeight="1" x14ac:dyDescent="0.25"/>
    <row r="1048402" ht="12.75" customHeight="1" x14ac:dyDescent="0.25"/>
    <row r="1048403" ht="12.75" customHeight="1" x14ac:dyDescent="0.25"/>
    <row r="1048404" ht="12.75" customHeight="1" x14ac:dyDescent="0.25"/>
    <row r="1048405" ht="12.75" customHeight="1" x14ac:dyDescent="0.25"/>
    <row r="1048406" ht="12.75" customHeight="1" x14ac:dyDescent="0.25"/>
    <row r="1048407" ht="12.75" customHeight="1" x14ac:dyDescent="0.25"/>
    <row r="1048408" ht="12.75" customHeight="1" x14ac:dyDescent="0.25"/>
    <row r="1048409" ht="12.75" customHeight="1" x14ac:dyDescent="0.25"/>
    <row r="1048410" ht="12.75" customHeight="1" x14ac:dyDescent="0.25"/>
    <row r="1048411" ht="12.75" customHeight="1" x14ac:dyDescent="0.25"/>
    <row r="1048412" ht="12.75" customHeight="1" x14ac:dyDescent="0.25"/>
    <row r="1048413" ht="12.75" customHeight="1" x14ac:dyDescent="0.25"/>
    <row r="1048414" ht="12.75" customHeight="1" x14ac:dyDescent="0.25"/>
    <row r="1048415" ht="12.75" customHeight="1" x14ac:dyDescent="0.25"/>
    <row r="1048416" ht="12.75" customHeight="1" x14ac:dyDescent="0.25"/>
    <row r="1048417" ht="12.75" customHeight="1" x14ac:dyDescent="0.25"/>
    <row r="1048418" ht="12.75" customHeight="1" x14ac:dyDescent="0.25"/>
    <row r="1048419" ht="12.75" customHeight="1" x14ac:dyDescent="0.25"/>
    <row r="1048420" ht="12.75" customHeight="1" x14ac:dyDescent="0.25"/>
    <row r="1048421" ht="12.75" customHeight="1" x14ac:dyDescent="0.25"/>
    <row r="1048422" ht="12.75" customHeight="1" x14ac:dyDescent="0.25"/>
    <row r="1048423" ht="12.75" customHeight="1" x14ac:dyDescent="0.25"/>
    <row r="1048424" ht="12.75" customHeight="1" x14ac:dyDescent="0.25"/>
    <row r="1048425" ht="12.75" customHeight="1" x14ac:dyDescent="0.25"/>
    <row r="1048426" ht="12.75" customHeight="1" x14ac:dyDescent="0.25"/>
    <row r="1048427" ht="12.75" customHeight="1" x14ac:dyDescent="0.25"/>
    <row r="1048428" ht="12.75" customHeight="1" x14ac:dyDescent="0.25"/>
    <row r="1048429" ht="12.75" customHeight="1" x14ac:dyDescent="0.25"/>
    <row r="1048430" ht="12.75" customHeight="1" x14ac:dyDescent="0.25"/>
    <row r="1048431" ht="12.75" customHeight="1" x14ac:dyDescent="0.25"/>
    <row r="1048432" ht="12.75" customHeight="1" x14ac:dyDescent="0.25"/>
    <row r="1048433" ht="12.75" customHeight="1" x14ac:dyDescent="0.25"/>
    <row r="1048434" ht="12.75" customHeight="1" x14ac:dyDescent="0.25"/>
    <row r="1048435" ht="12.75" customHeight="1" x14ac:dyDescent="0.25"/>
    <row r="1048436" ht="12.75" customHeight="1" x14ac:dyDescent="0.25"/>
    <row r="1048437" ht="12.75" customHeight="1" x14ac:dyDescent="0.25"/>
    <row r="1048438" ht="12.75" customHeight="1" x14ac:dyDescent="0.25"/>
    <row r="1048439" ht="12.75" customHeight="1" x14ac:dyDescent="0.25"/>
    <row r="1048440" ht="12.75" customHeight="1" x14ac:dyDescent="0.25"/>
    <row r="1048441" ht="12.75" customHeight="1" x14ac:dyDescent="0.25"/>
    <row r="1048442" ht="12.75" customHeight="1" x14ac:dyDescent="0.25"/>
    <row r="1048443" ht="12.75" customHeight="1" x14ac:dyDescent="0.25"/>
    <row r="1048444" ht="12.75" customHeight="1" x14ac:dyDescent="0.25"/>
    <row r="1048445" ht="12.75" customHeight="1" x14ac:dyDescent="0.25"/>
    <row r="1048446" ht="12.75" customHeight="1" x14ac:dyDescent="0.25"/>
    <row r="1048447" ht="12.75" customHeight="1" x14ac:dyDescent="0.25"/>
    <row r="1048448" ht="12.75" customHeight="1" x14ac:dyDescent="0.25"/>
    <row r="1048449" ht="12.75" customHeight="1" x14ac:dyDescent="0.25"/>
    <row r="1048450" ht="12.75" customHeight="1" x14ac:dyDescent="0.25"/>
    <row r="1048451" ht="12.75" customHeight="1" x14ac:dyDescent="0.25"/>
    <row r="1048452" ht="12.75" customHeight="1" x14ac:dyDescent="0.25"/>
    <row r="1048453" ht="12.75" customHeight="1" x14ac:dyDescent="0.25"/>
    <row r="1048454" ht="12.75" customHeight="1" x14ac:dyDescent="0.25"/>
    <row r="1048455" ht="12.75" customHeight="1" x14ac:dyDescent="0.25"/>
    <row r="1048456" ht="12.75" customHeight="1" x14ac:dyDescent="0.25"/>
    <row r="1048457" ht="12.75" customHeight="1" x14ac:dyDescent="0.25"/>
    <row r="1048458" ht="12.75" customHeight="1" x14ac:dyDescent="0.25"/>
    <row r="1048459" ht="12.75" customHeight="1" x14ac:dyDescent="0.25"/>
    <row r="1048460" ht="12.75" customHeight="1" x14ac:dyDescent="0.25"/>
    <row r="1048461" ht="12.75" customHeight="1" x14ac:dyDescent="0.25"/>
    <row r="1048462" ht="12.75" customHeight="1" x14ac:dyDescent="0.25"/>
    <row r="1048463" ht="12.75" customHeight="1" x14ac:dyDescent="0.25"/>
    <row r="1048464" ht="12.75" customHeight="1" x14ac:dyDescent="0.25"/>
    <row r="1048465" ht="12.75" customHeight="1" x14ac:dyDescent="0.25"/>
    <row r="1048466" ht="12.75" customHeight="1" x14ac:dyDescent="0.25"/>
    <row r="1048467" ht="12.75" customHeight="1" x14ac:dyDescent="0.25"/>
    <row r="1048468" ht="12.75" customHeight="1" x14ac:dyDescent="0.25"/>
    <row r="1048469" ht="12.75" customHeight="1" x14ac:dyDescent="0.25"/>
    <row r="1048470" ht="12.75" customHeight="1" x14ac:dyDescent="0.25"/>
    <row r="1048471" ht="12.75" customHeight="1" x14ac:dyDescent="0.25"/>
    <row r="1048472" ht="12.75" customHeight="1" x14ac:dyDescent="0.25"/>
    <row r="1048473" ht="12.75" customHeight="1" x14ac:dyDescent="0.25"/>
    <row r="1048474" ht="12.75" customHeight="1" x14ac:dyDescent="0.25"/>
    <row r="1048475" ht="12.75" customHeight="1" x14ac:dyDescent="0.25"/>
    <row r="1048476" ht="12.75" customHeight="1" x14ac:dyDescent="0.25"/>
    <row r="1048477" ht="12.75" customHeight="1" x14ac:dyDescent="0.25"/>
    <row r="1048478" ht="12.75" customHeight="1" x14ac:dyDescent="0.25"/>
    <row r="1048479" ht="12.75" customHeight="1" x14ac:dyDescent="0.25"/>
    <row r="1048480" ht="12.75" customHeight="1" x14ac:dyDescent="0.25"/>
    <row r="1048481" ht="12.75" customHeight="1" x14ac:dyDescent="0.25"/>
    <row r="1048482" ht="12.75" customHeight="1" x14ac:dyDescent="0.25"/>
    <row r="1048483" ht="12.75" customHeight="1" x14ac:dyDescent="0.25"/>
    <row r="1048484" ht="12.75" customHeight="1" x14ac:dyDescent="0.25"/>
    <row r="1048485" ht="12.75" customHeight="1" x14ac:dyDescent="0.25"/>
    <row r="1048486" ht="12.75" customHeight="1" x14ac:dyDescent="0.25"/>
    <row r="1048487" ht="12.75" customHeight="1" x14ac:dyDescent="0.25"/>
    <row r="1048488" ht="12.75" customHeight="1" x14ac:dyDescent="0.25"/>
    <row r="1048489" ht="12.75" customHeight="1" x14ac:dyDescent="0.25"/>
    <row r="1048490" ht="12.75" customHeight="1" x14ac:dyDescent="0.25"/>
    <row r="1048491" ht="12.75" customHeight="1" x14ac:dyDescent="0.25"/>
    <row r="1048492" ht="12.75" customHeight="1" x14ac:dyDescent="0.25"/>
    <row r="1048493" ht="12.75" customHeight="1" x14ac:dyDescent="0.25"/>
    <row r="1048494" ht="12.75" customHeight="1" x14ac:dyDescent="0.25"/>
    <row r="1048495" ht="12.75" customHeight="1" x14ac:dyDescent="0.25"/>
    <row r="1048496" ht="12.75" customHeight="1" x14ac:dyDescent="0.25"/>
    <row r="1048497" ht="12.75" customHeight="1" x14ac:dyDescent="0.25"/>
    <row r="1048498" ht="12.75" customHeight="1" x14ac:dyDescent="0.25"/>
    <row r="1048499" ht="12.75" customHeight="1" x14ac:dyDescent="0.25"/>
    <row r="1048500" ht="12.75" customHeight="1" x14ac:dyDescent="0.25"/>
    <row r="1048501" ht="12.75" customHeight="1" x14ac:dyDescent="0.25"/>
    <row r="1048502" ht="12.75" customHeight="1" x14ac:dyDescent="0.25"/>
    <row r="1048503" ht="12.75" customHeight="1" x14ac:dyDescent="0.25"/>
    <row r="1048504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  <row r="1048512" ht="12.75" customHeight="1" x14ac:dyDescent="0.25"/>
    <row r="1048513" ht="12.75" customHeight="1" x14ac:dyDescent="0.25"/>
    <row r="1048514" ht="12.75" customHeight="1" x14ac:dyDescent="0.25"/>
    <row r="1048515" ht="12.75" customHeight="1" x14ac:dyDescent="0.25"/>
    <row r="1048516" ht="12.75" customHeight="1" x14ac:dyDescent="0.25"/>
    <row r="1048517" ht="12.75" customHeight="1" x14ac:dyDescent="0.25"/>
    <row r="1048518" ht="12.75" customHeight="1" x14ac:dyDescent="0.25"/>
    <row r="1048519" ht="12.75" customHeight="1" x14ac:dyDescent="0.25"/>
    <row r="1048520" ht="12.75" customHeight="1" x14ac:dyDescent="0.25"/>
    <row r="1048521" ht="12.75" customHeight="1" x14ac:dyDescent="0.25"/>
    <row r="1048522" ht="12.75" customHeight="1" x14ac:dyDescent="0.25"/>
    <row r="1048523" ht="12.75" customHeight="1" x14ac:dyDescent="0.25"/>
    <row r="1048524" ht="12.75" customHeight="1" x14ac:dyDescent="0.25"/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</sheetData>
  <mergeCells count="4">
    <mergeCell ref="B1:I1"/>
    <mergeCell ref="B2:I2"/>
    <mergeCell ref="B3:G3"/>
    <mergeCell ref="A4:I4"/>
  </mergeCells>
  <phoneticPr fontId="25" type="noConversion"/>
  <pageMargins left="0.7" right="0.7" top="0.75" bottom="0.75" header="0.511811023622047" footer="0.511811023622047"/>
  <pageSetup paperSize="9" scale="6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PINTURA</vt:lpstr>
      <vt:lpstr>PINTURA!Área_de_impresión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Eduardo Laban Arrieta</cp:lastModifiedBy>
  <cp:revision>20</cp:revision>
  <dcterms:created xsi:type="dcterms:W3CDTF">2018-10-09T14:29:13Z</dcterms:created>
  <dcterms:modified xsi:type="dcterms:W3CDTF">2023-07-24T19:08:58Z</dcterms:modified>
  <dc:language>es-PE</dc:language>
</cp:coreProperties>
</file>